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.46\фин.деп.расчёты\Среднее образование\Калькулятор\Калькулятор 2025\"/>
    </mc:Choice>
  </mc:AlternateContent>
  <xr:revisionPtr revIDLastSave="0" documentId="13_ncr:1_{19E66D49-CDE4-47A7-87A7-3075CF2DBE71}" xr6:coauthVersionLast="47" xr6:coauthVersionMax="47" xr10:uidLastSave="{00000000-0000-0000-0000-000000000000}"/>
  <workbookProtection workbookAlgorithmName="SHA-512" workbookHashValue="ARHg8oMX3UN6Tfve/pui5I+7L+AnwiAZgTdqTUGcqfujdMdBORaqkGTwtdUnpI5oRDslijDvo/WZMvCZ4+H/jw==" workbookSaltValue="ipo2ZmXXBDRPVsmr1+zrXA==" workbookSpinCount="100000" lockStructure="1"/>
  <bookViews>
    <workbookView xWindow="-120" yWindow="-120" windowWidth="29040" windowHeight="15720" tabRatio="894" xr2:uid="{00000000-000D-0000-FFFF-FFFF00000000}"/>
  </bookViews>
  <sheets>
    <sheet name="2025 г" sheetId="50" r:id="rId1"/>
    <sheet name="Расчет" sheetId="51" state="hidden" r:id="rId2"/>
    <sheet name="формула" sheetId="47" state="hidden" r:id="rId3"/>
  </sheets>
  <definedNames>
    <definedName name="_xlnm._FilterDatabase" localSheetId="0" hidden="1">'2025 г'!#REF!</definedName>
    <definedName name="_xlnm._FilterDatabase" localSheetId="1" hidden="1">Расчет!#REF!</definedName>
    <definedName name="_xlnm.Print_Titles" localSheetId="0">'2025 г'!$A:$B,'2025 г'!#REF!</definedName>
    <definedName name="_xlnm.Print_Titles" localSheetId="1">Расчет!$A:$B,Расчет!#REF!</definedName>
    <definedName name="_xlnm.Print_Area" localSheetId="0">'2025 г'!$A$1:$O$20</definedName>
    <definedName name="_xlnm.Print_Area" localSheetId="1">Расчет!#REF!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1" l="1"/>
  <c r="B33" i="47" l="1"/>
  <c r="B32" i="47"/>
  <c r="A38" i="51"/>
  <c r="B38" i="51" s="1"/>
  <c r="C28" i="47" l="1"/>
  <c r="C27" i="47"/>
  <c r="C26" i="47"/>
  <c r="C25" i="47"/>
  <c r="C24" i="47"/>
  <c r="B6" i="51" l="1"/>
  <c r="E6" i="51" l="1"/>
  <c r="E5" i="51"/>
  <c r="E4" i="51"/>
  <c r="D6" i="51"/>
  <c r="D5" i="51"/>
  <c r="D4" i="51"/>
  <c r="C6" i="51"/>
  <c r="C5" i="51"/>
  <c r="C4" i="51"/>
  <c r="F4" i="51" l="1"/>
  <c r="F6" i="51"/>
  <c r="B5" i="51"/>
  <c r="F5" i="51" s="1"/>
  <c r="F7" i="51" l="1"/>
  <c r="B28" i="51"/>
  <c r="A18" i="51" l="1"/>
  <c r="F23" i="50" l="1"/>
  <c r="F22" i="50"/>
  <c r="F21" i="50"/>
  <c r="F24" i="50" l="1"/>
  <c r="B18" i="51"/>
  <c r="C18" i="51" l="1"/>
  <c r="A23" i="51" s="1"/>
  <c r="A13" i="51"/>
  <c r="C13" i="51" s="1"/>
  <c r="C38" i="51"/>
  <c r="A28" i="51"/>
  <c r="C28" i="51" s="1"/>
  <c r="B13" i="51"/>
  <c r="B31" i="47"/>
  <c r="D38" i="51" l="1"/>
  <c r="D13" i="51"/>
  <c r="B23" i="51" s="1"/>
  <c r="C23" i="51" s="1"/>
  <c r="B33" i="51"/>
  <c r="F29" i="50" l="1"/>
  <c r="A33" i="51"/>
  <c r="C33" i="51" l="1"/>
  <c r="F27" i="50" s="1"/>
  <c r="F31" i="50" l="1"/>
  <c r="F33" i="50" s="1"/>
</calcChain>
</file>

<file path=xl/sharedStrings.xml><?xml version="1.0" encoding="utf-8"?>
<sst xmlns="http://schemas.openxmlformats.org/spreadsheetml/2006/main" count="245" uniqueCount="121">
  <si>
    <t>обуча-ся на дому</t>
  </si>
  <si>
    <t>1 - 4 классы</t>
  </si>
  <si>
    <t>5 - 9 классы</t>
  </si>
  <si>
    <t>10 - 11 классы</t>
  </si>
  <si>
    <t>ИТОГО</t>
  </si>
  <si>
    <t>уч-ся коррекц. классов</t>
  </si>
  <si>
    <t>МРП</t>
  </si>
  <si>
    <t>КРО</t>
  </si>
  <si>
    <t>ГОРОД</t>
  </si>
  <si>
    <t>СЕЛО</t>
  </si>
  <si>
    <t>z</t>
  </si>
  <si>
    <t>5-9 классы</t>
  </si>
  <si>
    <t>10-11 классы</t>
  </si>
  <si>
    <t>1-4 классы</t>
  </si>
  <si>
    <t>Общеобразовательные</t>
  </si>
  <si>
    <t>На дому</t>
  </si>
  <si>
    <t>уч-ся общеобр. классов</t>
  </si>
  <si>
    <t>Наименование/регион</t>
  </si>
  <si>
    <t>1 группа</t>
  </si>
  <si>
    <t>2 группа</t>
  </si>
  <si>
    <t>3 группа</t>
  </si>
  <si>
    <t>4 группа</t>
  </si>
  <si>
    <t>от 801 до 1000</t>
  </si>
  <si>
    <t>от 1001 до 1200</t>
  </si>
  <si>
    <t>от 1201 до 1400</t>
  </si>
  <si>
    <t>от 4001 и более</t>
  </si>
  <si>
    <t>Кап. расходы</t>
  </si>
  <si>
    <t>Ki - 1</t>
  </si>
  <si>
    <t>Ki - 2</t>
  </si>
  <si>
    <t>от 1401 до 1600</t>
  </si>
  <si>
    <t>от 2501 до 3000</t>
  </si>
  <si>
    <t>до 150 %</t>
  </si>
  <si>
    <t>Превышение проектной мощности, в %</t>
  </si>
  <si>
    <t>Итого Кi</t>
  </si>
  <si>
    <t>от 501 до 800</t>
  </si>
  <si>
    <t>от 1601 до 2000</t>
  </si>
  <si>
    <t>от 2001 до 2500</t>
  </si>
  <si>
    <t>от 151 до 170</t>
  </si>
  <si>
    <t>от 171 до 190</t>
  </si>
  <si>
    <t>от 191 до 210</t>
  </si>
  <si>
    <t>от 211 до 230</t>
  </si>
  <si>
    <t>от 231 до 250</t>
  </si>
  <si>
    <t>от 251 до 270</t>
  </si>
  <si>
    <t>от 271 до 290</t>
  </si>
  <si>
    <t>от 291 до 310</t>
  </si>
  <si>
    <t>от 311 и более</t>
  </si>
  <si>
    <t>5 группа</t>
  </si>
  <si>
    <t>от 3001 до 4000</t>
  </si>
  <si>
    <t>A1 Кап.расходы</t>
  </si>
  <si>
    <t>A2 Кап.расходы</t>
  </si>
  <si>
    <t>E z + L</t>
  </si>
  <si>
    <t>ОБЫЧНЫЕ</t>
  </si>
  <si>
    <t>ЭКОЛОГИЯ</t>
  </si>
  <si>
    <t>РАДИАЦИЯ</t>
  </si>
  <si>
    <t>E z (ООП) + L</t>
  </si>
  <si>
    <t>дети с ООП в общеобр. классах</t>
  </si>
  <si>
    <t>Экология</t>
  </si>
  <si>
    <t>Радиация</t>
  </si>
  <si>
    <t>Коэф-ент</t>
  </si>
  <si>
    <t>Коммунальные услуги + интернет</t>
  </si>
  <si>
    <t>Группы</t>
  </si>
  <si>
    <t>1. Проектная мощность школы, ученических мест</t>
  </si>
  <si>
    <t>←</t>
  </si>
  <si>
    <t>Уровень образования</t>
  </si>
  <si>
    <t>Всего Контингент</t>
  </si>
  <si>
    <t>1. Расчет объема подушевого финансирования без учета капитальных затрат</t>
  </si>
  <si>
    <t>Объем подушевого финансирования без капитальных затрат</t>
  </si>
  <si>
    <t>2. Расчет корректирующего коэффициента</t>
  </si>
  <si>
    <t>Корректирующий коэффициент</t>
  </si>
  <si>
    <t>Объем подушевого финансирования с учетом корректирующих коэффициентов</t>
  </si>
  <si>
    <t>Всего контингент</t>
  </si>
  <si>
    <t>Норматив на капитальные расходы</t>
  </si>
  <si>
    <t>ИТОГО объем подушевого финансирования</t>
  </si>
  <si>
    <t>2. Выберите из раскрывающегося списка</t>
  </si>
  <si>
    <t>Без доплат</t>
  </si>
  <si>
    <t>1 группа - для Атырауской, Костанайской, Мангистауской областей</t>
  </si>
  <si>
    <t xml:space="preserve">4 группа - для Акмолинской, Жамбылской областей </t>
  </si>
  <si>
    <t xml:space="preserve">5 группа - для Кызылординской области </t>
  </si>
  <si>
    <t>3. Выберите из раскрывающегося списка</t>
  </si>
  <si>
    <t>Группа</t>
  </si>
  <si>
    <t>Норматив</t>
  </si>
  <si>
    <t>3. Расчет коммунальных затрат</t>
  </si>
  <si>
    <t>4. Применение корректирующего коэффициента</t>
  </si>
  <si>
    <t>5. Расчет объема капитальных затрат</t>
  </si>
  <si>
    <t>6. Итого объем подушевого финансирования</t>
  </si>
  <si>
    <t>1. Проставьте свою проектную мощность в ячейку F3</t>
  </si>
  <si>
    <t>учащиеся общеобразовательных классов, в т.ч.:</t>
  </si>
  <si>
    <t>учащиеся коррекционных классов</t>
  </si>
  <si>
    <t>обучающиеся на дому</t>
  </si>
  <si>
    <t>нормотипичные  учащиеся</t>
  </si>
  <si>
    <t xml:space="preserve">учащиеся с ООП в общеобразователь-ных классах </t>
  </si>
  <si>
    <t>до 400 учащихся</t>
  </si>
  <si>
    <t>от 401 до 500</t>
  </si>
  <si>
    <t>2. Территориальная принадлежность (месторасположение: город/село)</t>
  </si>
  <si>
    <t>3. Виды доплат (без доплат, экология, радиация)</t>
  </si>
  <si>
    <t>4. Группа (в зависимости от нормы расходов на текущее содержание организаций среднего образования )</t>
  </si>
  <si>
    <t>4. Выберите из раскрывающегося списка</t>
  </si>
  <si>
    <t>Город</t>
  </si>
  <si>
    <t>Село</t>
  </si>
  <si>
    <t>6. Объем подушевого финансирования  (тенге)</t>
  </si>
  <si>
    <t>Объем комм.затрат (без на дому)</t>
  </si>
  <si>
    <t>Итого в год</t>
  </si>
  <si>
    <t>Итого в месяц</t>
  </si>
  <si>
    <t>Операционные расходы</t>
  </si>
  <si>
    <t>Возмещение затрат на строительство/реконструкцию</t>
  </si>
  <si>
    <t>Способ введения новых мест</t>
  </si>
  <si>
    <t>Контингент</t>
  </si>
  <si>
    <t>7. Объем амортизационных затрат</t>
  </si>
  <si>
    <t>5. Возмещение затрат на строительство/реконструкцию</t>
  </si>
  <si>
    <t>Строительство</t>
  </si>
  <si>
    <t>Реконструкция</t>
  </si>
  <si>
    <t>строительство</t>
  </si>
  <si>
    <t>реконструкция</t>
  </si>
  <si>
    <r>
      <t xml:space="preserve">5. Выберите из раскрывающегося списка </t>
    </r>
    <r>
      <rPr>
        <b/>
        <sz val="16"/>
        <rFont val="Times New Roman"/>
        <family val="1"/>
        <charset val="204"/>
      </rPr>
      <t xml:space="preserve">(только при условии </t>
    </r>
    <r>
      <rPr>
        <b/>
        <sz val="16"/>
        <color rgb="FFFF0000"/>
        <rFont val="Times New Roman"/>
        <family val="1"/>
        <charset val="204"/>
      </rPr>
      <t>ввода новых мест</t>
    </r>
    <r>
      <rPr>
        <b/>
        <sz val="16"/>
        <rFont val="Times New Roman"/>
        <family val="1"/>
        <charset val="204"/>
      </rPr>
      <t>)</t>
    </r>
  </si>
  <si>
    <t>6. Проставьте контингент 1-4 классов в ячейки  (при наличии)</t>
  </si>
  <si>
    <t>6. Прогнозный контингент школы, учащихся</t>
  </si>
  <si>
    <t xml:space="preserve">   Проставьте контингент 5-9 классов в ячейки   (при наличии)</t>
  </si>
  <si>
    <t xml:space="preserve">  Проставьте контингент 10-11 классов в ячейки  (при наличии)</t>
  </si>
  <si>
    <t>2 группа - для Актюбинской, Алматинской, Жетісу, Ұлытау, Западно-Казахстанской, Карагандинской, Туркестанской областей и городов Астана, Алматы и Шымкент</t>
  </si>
  <si>
    <t>3 группа - для Абай, Восточно-Казахстанской, Павлодарской, Северо-Казахстанской областей</t>
  </si>
  <si>
    <t>РАСЧЕТ ОБЪЕМА ПОДУШЕВОГО ФИНАНСИРОВАНИЯ ДЛЯ ЧАСТНЫХ ШКОЛ, У КОТОРЫХ В ДОВЕРИТЕЛЬНОМ УПРАВЛЕНИИ НАХОДЯТСЯ   ОБЪЕКТЫ ГОСУДАРСТВЕННЫХ ОРГАНИЗАЦИЙ СРЕДНЕГО ОБРАЗОВАНИЯ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</si>
</sst>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#,##0\ _₽"/>
    <numFmt numFmtId="167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4BFF4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6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5" fontId="6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 applyNumberFormat="0" applyFill="0" applyBorder="0" applyProtection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4" fontId="1" fillId="0" borderId="6" xfId="0" applyNumberFormat="1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2" borderId="2" xfId="0" applyFont="1" applyFill="1" applyBorder="1"/>
    <xf numFmtId="14" fontId="2" fillId="5" borderId="16" xfId="0" applyNumberFormat="1" applyFont="1" applyFill="1" applyBorder="1" applyAlignment="1">
      <alignment horizontal="center"/>
    </xf>
    <xf numFmtId="14" fontId="2" fillId="5" borderId="22" xfId="0" applyNumberFormat="1" applyFont="1" applyFill="1" applyBorder="1" applyAlignment="1">
      <alignment horizontal="center"/>
    </xf>
    <xf numFmtId="0" fontId="2" fillId="0" borderId="0" xfId="0" applyFont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1" fillId="0" borderId="7" xfId="0" applyNumberFormat="1" applyFont="1" applyBorder="1"/>
    <xf numFmtId="0" fontId="3" fillId="0" borderId="0" xfId="0" applyFont="1" applyAlignmen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3" fontId="9" fillId="0" borderId="0" xfId="0" applyNumberFormat="1" applyFont="1" applyFill="1"/>
    <xf numFmtId="3" fontId="1" fillId="0" borderId="0" xfId="0" applyNumberFormat="1" applyFont="1" applyFill="1" applyBorder="1" applyAlignment="1">
      <alignment horizontal="center"/>
    </xf>
    <xf numFmtId="0" fontId="1" fillId="0" borderId="12" xfId="0" applyFont="1" applyBorder="1"/>
    <xf numFmtId="14" fontId="2" fillId="4" borderId="16" xfId="0" applyNumberFormat="1" applyFont="1" applyFill="1" applyBorder="1" applyAlignment="1">
      <alignment horizontal="center"/>
    </xf>
    <xf numFmtId="14" fontId="2" fillId="4" borderId="22" xfId="0" applyNumberFormat="1" applyFont="1" applyFill="1" applyBorder="1" applyAlignment="1">
      <alignment horizontal="center"/>
    </xf>
    <xf numFmtId="0" fontId="1" fillId="0" borderId="10" xfId="0" applyFont="1" applyBorder="1"/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left" vertical="center"/>
    </xf>
    <xf numFmtId="16" fontId="2" fillId="0" borderId="6" xfId="0" applyNumberFormat="1" applyFont="1" applyBorder="1" applyAlignment="1">
      <alignment horizontal="left"/>
    </xf>
    <xf numFmtId="0" fontId="1" fillId="4" borderId="15" xfId="0" applyFont="1" applyFill="1" applyBorder="1" applyAlignment="1"/>
    <xf numFmtId="0" fontId="1" fillId="3" borderId="15" xfId="0" applyFont="1" applyFill="1" applyBorder="1" applyAlignment="1"/>
    <xf numFmtId="0" fontId="1" fillId="10" borderId="15" xfId="0" applyFont="1" applyFill="1" applyBorder="1" applyAlignment="1"/>
    <xf numFmtId="0" fontId="1" fillId="10" borderId="21" xfId="0" applyFont="1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3" fontId="1" fillId="1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0" fontId="13" fillId="0" borderId="6" xfId="0" applyFont="1" applyFill="1" applyBorder="1" applyAlignment="1">
      <alignment vertical="center"/>
    </xf>
    <xf numFmtId="0" fontId="1" fillId="4" borderId="13" xfId="0" applyFont="1" applyFill="1" applyBorder="1" applyAlignment="1"/>
    <xf numFmtId="0" fontId="1" fillId="3" borderId="13" xfId="0" applyFont="1" applyFill="1" applyBorder="1" applyAlignment="1"/>
    <xf numFmtId="0" fontId="12" fillId="11" borderId="24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10" borderId="21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/>
    <xf numFmtId="0" fontId="12" fillId="11" borderId="16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13" borderId="16" xfId="0" applyFont="1" applyFill="1" applyBorder="1" applyAlignment="1">
      <alignment horizontal="center" vertical="center"/>
    </xf>
    <xf numFmtId="0" fontId="12" fillId="13" borderId="24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2" fillId="13" borderId="22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5" fillId="0" borderId="0" xfId="0" applyFont="1" applyAlignment="1"/>
    <xf numFmtId="3" fontId="1" fillId="0" borderId="0" xfId="0" applyNumberFormat="1" applyFont="1" applyFill="1"/>
    <xf numFmtId="0" fontId="13" fillId="14" borderId="3" xfId="0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14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Fill="1"/>
    <xf numFmtId="3" fontId="16" fillId="0" borderId="0" xfId="0" applyNumberFormat="1" applyFont="1"/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3" fillId="14" borderId="3" xfId="0" applyNumberFormat="1" applyFont="1" applyFill="1" applyBorder="1" applyAlignment="1">
      <alignment horizontal="center"/>
    </xf>
    <xf numFmtId="3" fontId="16" fillId="14" borderId="5" xfId="0" applyNumberFormat="1" applyFont="1" applyFill="1" applyBorder="1" applyAlignment="1" applyProtection="1">
      <alignment horizontal="center" vertical="center"/>
      <protection hidden="1"/>
    </xf>
    <xf numFmtId="3" fontId="13" fillId="14" borderId="6" xfId="0" applyNumberFormat="1" applyFont="1" applyFill="1" applyBorder="1" applyAlignment="1">
      <alignment horizontal="center"/>
    </xf>
    <xf numFmtId="3" fontId="13" fillId="14" borderId="8" xfId="0" applyNumberFormat="1" applyFont="1" applyFill="1" applyBorder="1" applyAlignment="1">
      <alignment horizontal="center"/>
    </xf>
    <xf numFmtId="3" fontId="16" fillId="0" borderId="9" xfId="0" applyNumberFormat="1" applyFont="1" applyFill="1" applyBorder="1" applyAlignment="1" applyProtection="1">
      <alignment horizontal="center" vertical="center"/>
      <protection hidden="1"/>
    </xf>
    <xf numFmtId="0" fontId="14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wrapText="1"/>
    </xf>
    <xf numFmtId="0" fontId="13" fillId="0" borderId="9" xfId="0" applyFont="1" applyBorder="1"/>
    <xf numFmtId="166" fontId="13" fillId="0" borderId="9" xfId="0" applyNumberFormat="1" applyFont="1" applyBorder="1" applyAlignment="1">
      <alignment horizontal="center"/>
    </xf>
    <xf numFmtId="3" fontId="14" fillId="14" borderId="10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/>
    <xf numFmtId="3" fontId="13" fillId="0" borderId="29" xfId="0" applyNumberFormat="1" applyFont="1" applyFill="1" applyBorder="1" applyAlignment="1">
      <alignment horizontal="center" vertical="center" wrapText="1"/>
    </xf>
    <xf numFmtId="3" fontId="17" fillId="0" borderId="4" xfId="0" applyNumberFormat="1" applyFont="1" applyFill="1" applyBorder="1" applyAlignment="1">
      <alignment horizontal="center" vertical="center" wrapText="1"/>
    </xf>
    <xf numFmtId="3" fontId="17" fillId="14" borderId="5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9" xfId="0" applyNumberFormat="1" applyFont="1" applyFill="1" applyBorder="1" applyAlignment="1" applyProtection="1">
      <alignment horizontal="center" vertical="center"/>
      <protection hidden="1"/>
    </xf>
    <xf numFmtId="2" fontId="13" fillId="0" borderId="9" xfId="0" applyNumberFormat="1" applyFont="1" applyFill="1" applyBorder="1" applyAlignment="1" applyProtection="1">
      <alignment horizontal="center" vertical="center"/>
      <protection hidden="1"/>
    </xf>
    <xf numFmtId="2" fontId="14" fillId="14" borderId="1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wrapText="1"/>
    </xf>
    <xf numFmtId="3" fontId="17" fillId="12" borderId="1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3" fontId="14" fillId="12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horizontal="center" vertical="center" wrapText="1"/>
    </xf>
    <xf numFmtId="3" fontId="18" fillId="0" borderId="0" xfId="0" applyNumberFormat="1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66" fontId="9" fillId="14" borderId="2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9" fillId="0" borderId="0" xfId="0" applyNumberFormat="1" applyFont="1" applyBorder="1" applyAlignment="1">
      <alignment horizontal="center"/>
    </xf>
    <xf numFmtId="3" fontId="3" fillId="14" borderId="6" xfId="0" applyNumberFormat="1" applyFont="1" applyFill="1" applyBorder="1" applyAlignment="1"/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3" fontId="9" fillId="14" borderId="7" xfId="0" applyNumberFormat="1" applyFont="1" applyFill="1" applyBorder="1" applyAlignment="1" applyProtection="1">
      <alignment horizontal="center" vertical="center" wrapText="1"/>
      <protection hidden="1"/>
    </xf>
    <xf numFmtId="3" fontId="3" fillId="14" borderId="14" xfId="0" applyNumberFormat="1" applyFont="1" applyFill="1" applyBorder="1" applyAlignment="1"/>
    <xf numFmtId="3" fontId="9" fillId="14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wrapText="1"/>
    </xf>
    <xf numFmtId="0" fontId="9" fillId="0" borderId="19" xfId="0" applyFont="1" applyBorder="1"/>
    <xf numFmtId="166" fontId="9" fillId="0" borderId="19" xfId="0" applyNumberFormat="1" applyFont="1" applyBorder="1" applyAlignment="1">
      <alignment horizontal="center"/>
    </xf>
    <xf numFmtId="3" fontId="3" fillId="14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12" borderId="25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3" fontId="13" fillId="0" borderId="9" xfId="0" applyNumberFormat="1" applyFont="1" applyFill="1" applyBorder="1" applyAlignment="1" applyProtection="1">
      <alignment horizontal="center" vertical="center"/>
      <protection hidden="1"/>
    </xf>
    <xf numFmtId="3" fontId="14" fillId="14" borderId="10" xfId="0" applyNumberFormat="1" applyFont="1" applyFill="1" applyBorder="1" applyAlignment="1" applyProtection="1">
      <alignment horizontal="center" vertical="center"/>
      <protection hidden="1"/>
    </xf>
    <xf numFmtId="0" fontId="23" fillId="0" borderId="1" xfId="0" applyFont="1" applyFill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top" wrapText="1" readingOrder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4" fontId="1" fillId="0" borderId="6" xfId="0" applyNumberFormat="1" applyFont="1" applyFill="1" applyBorder="1" applyAlignment="1">
      <alignment wrapText="1"/>
    </xf>
    <xf numFmtId="0" fontId="1" fillId="0" borderId="7" xfId="0" applyFont="1" applyFill="1" applyBorder="1"/>
    <xf numFmtId="0" fontId="1" fillId="0" borderId="6" xfId="0" applyFont="1" applyFill="1" applyBorder="1" applyAlignment="1">
      <alignment wrapText="1"/>
    </xf>
    <xf numFmtId="0" fontId="11" fillId="0" borderId="7" xfId="0" applyFont="1" applyFill="1" applyBorder="1"/>
    <xf numFmtId="0" fontId="1" fillId="0" borderId="12" xfId="0" applyFont="1" applyFill="1" applyBorder="1"/>
    <xf numFmtId="0" fontId="11" fillId="0" borderId="11" xfId="0" applyFont="1" applyFill="1" applyBorder="1"/>
    <xf numFmtId="0" fontId="1" fillId="0" borderId="1" xfId="0" applyFont="1" applyFill="1" applyBorder="1"/>
    <xf numFmtId="166" fontId="9" fillId="0" borderId="0" xfId="0" applyNumberFormat="1" applyFont="1" applyFill="1" applyBorder="1" applyAlignment="1" applyProtection="1">
      <alignment horizontal="center" vertical="center"/>
      <protection locked="0"/>
    </xf>
    <xf numFmtId="3" fontId="24" fillId="0" borderId="4" xfId="0" applyNumberFormat="1" applyFont="1" applyFill="1" applyBorder="1" applyAlignment="1" applyProtection="1">
      <alignment horizontal="center" vertical="center"/>
      <protection hidden="1"/>
    </xf>
    <xf numFmtId="3" fontId="24" fillId="0" borderId="1" xfId="0" applyNumberFormat="1" applyFont="1" applyFill="1" applyBorder="1" applyAlignment="1" applyProtection="1">
      <alignment horizontal="center" vertical="center"/>
      <protection hidden="1"/>
    </xf>
    <xf numFmtId="3" fontId="24" fillId="0" borderId="9" xfId="0" applyNumberFormat="1" applyFont="1" applyFill="1" applyBorder="1" applyAlignment="1" applyProtection="1">
      <alignment horizontal="center" vertical="center"/>
      <protection hidden="1"/>
    </xf>
    <xf numFmtId="4" fontId="1" fillId="0" borderId="0" xfId="0" applyNumberFormat="1" applyFont="1" applyFill="1" applyAlignment="1">
      <alignment horizontal="center" vertical="center"/>
    </xf>
    <xf numFmtId="4" fontId="3" fillId="12" borderId="25" xfId="0" applyNumberFormat="1" applyFont="1" applyFill="1" applyBorder="1" applyAlignment="1" applyProtection="1">
      <alignment horizontal="center" vertical="center"/>
      <protection hidden="1"/>
    </xf>
    <xf numFmtId="3" fontId="3" fillId="0" borderId="25" xfId="0" applyNumberFormat="1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 applyFill="1" applyAlignment="1" applyProtection="1">
      <alignment horizontal="center"/>
      <protection hidden="1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0" fontId="9" fillId="0" borderId="0" xfId="0" applyFont="1" applyProtection="1">
      <protection hidden="1"/>
    </xf>
    <xf numFmtId="3" fontId="17" fillId="12" borderId="3" xfId="0" applyNumberFormat="1" applyFont="1" applyFill="1" applyBorder="1" applyAlignment="1">
      <alignment horizontal="center" vertical="center" wrapText="1"/>
    </xf>
    <xf numFmtId="3" fontId="17" fillId="12" borderId="4" xfId="0" applyNumberFormat="1" applyFont="1" applyFill="1" applyBorder="1" applyAlignment="1">
      <alignment horizontal="center" vertical="center" wrapText="1"/>
    </xf>
    <xf numFmtId="3" fontId="17" fillId="12" borderId="5" xfId="0" applyNumberFormat="1" applyFont="1" applyFill="1" applyBorder="1" applyAlignment="1">
      <alignment horizontal="center" vertical="center" wrapText="1"/>
    </xf>
    <xf numFmtId="3" fontId="16" fillId="0" borderId="8" xfId="0" applyNumberFormat="1" applyFont="1" applyFill="1" applyBorder="1" applyAlignment="1" applyProtection="1">
      <alignment horizontal="center" vertical="center"/>
      <protection hidden="1"/>
    </xf>
    <xf numFmtId="3" fontId="14" fillId="12" borderId="10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/>
    <xf numFmtId="167" fontId="16" fillId="0" borderId="0" xfId="0" applyNumberFormat="1" applyFont="1" applyFill="1"/>
    <xf numFmtId="4" fontId="16" fillId="0" borderId="0" xfId="0" applyNumberFormat="1" applyFont="1" applyFill="1"/>
    <xf numFmtId="3" fontId="2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3" fontId="10" fillId="12" borderId="26" xfId="0" applyNumberFormat="1" applyFont="1" applyFill="1" applyBorder="1" applyAlignment="1">
      <alignment horizontal="center" vertical="center"/>
    </xf>
    <xf numFmtId="3" fontId="10" fillId="12" borderId="27" xfId="0" applyNumberFormat="1" applyFont="1" applyFill="1" applyBorder="1" applyAlignment="1">
      <alignment horizontal="center" vertical="center"/>
    </xf>
    <xf numFmtId="3" fontId="10" fillId="12" borderId="28" xfId="0" applyNumberFormat="1" applyFont="1" applyFill="1" applyBorder="1" applyAlignment="1">
      <alignment horizontal="center" vertical="center"/>
    </xf>
    <xf numFmtId="3" fontId="10" fillId="0" borderId="26" xfId="0" applyNumberFormat="1" applyFont="1" applyFill="1" applyBorder="1" applyAlignment="1" applyProtection="1">
      <alignment horizontal="center" vertical="center"/>
      <protection hidden="1"/>
    </xf>
    <xf numFmtId="3" fontId="10" fillId="0" borderId="27" xfId="0" applyNumberFormat="1" applyFont="1" applyFill="1" applyBorder="1" applyAlignment="1" applyProtection="1">
      <alignment horizontal="center" vertical="center"/>
      <protection hidden="1"/>
    </xf>
    <xf numFmtId="3" fontId="10" fillId="0" borderId="28" xfId="0" applyNumberFormat="1" applyFont="1" applyFill="1" applyBorder="1" applyAlignment="1" applyProtection="1">
      <alignment horizontal="center" vertical="center"/>
      <protection hidden="1"/>
    </xf>
    <xf numFmtId="3" fontId="3" fillId="14" borderId="5" xfId="0" applyNumberFormat="1" applyFont="1" applyFill="1" applyBorder="1" applyAlignment="1">
      <alignment horizontal="center" vertical="center" wrapText="1"/>
    </xf>
    <xf numFmtId="3" fontId="3" fillId="14" borderId="7" xfId="0" applyNumberFormat="1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 readingOrder="1"/>
    </xf>
    <xf numFmtId="3" fontId="3" fillId="0" borderId="4" xfId="0" applyNumberFormat="1" applyFont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horizontal="center" vertical="center" wrapText="1" readingOrder="1"/>
    </xf>
  </cellXfs>
  <cellStyles count="17">
    <cellStyle name="_x0005__x001c_" xfId="9" xr:uid="{00000000-0005-0000-0000-000000000000}"/>
    <cellStyle name="Excel Built-in Normal" xfId="1" xr:uid="{00000000-0005-0000-0000-000001000000}"/>
    <cellStyle name="Денежный 2" xfId="5" xr:uid="{00000000-0005-0000-0000-000002000000}"/>
    <cellStyle name="Обычный" xfId="0" builtinId="0"/>
    <cellStyle name="Обычный 2" xfId="2" xr:uid="{00000000-0005-0000-0000-000004000000}"/>
    <cellStyle name="Обычный 2 2" xfId="3" xr:uid="{00000000-0005-0000-0000-000005000000}"/>
    <cellStyle name="Обычный 2 2 2" xfId="10" xr:uid="{00000000-0005-0000-0000-000006000000}"/>
    <cellStyle name="Обычный 2 3" xfId="6" xr:uid="{00000000-0005-0000-0000-000007000000}"/>
    <cellStyle name="Обычный 2 4" xfId="8" xr:uid="{00000000-0005-0000-0000-000008000000}"/>
    <cellStyle name="Обычный 2 5" xfId="15" xr:uid="{00000000-0005-0000-0000-000009000000}"/>
    <cellStyle name="Обычный 3" xfId="7" xr:uid="{00000000-0005-0000-0000-00000A000000}"/>
    <cellStyle name="Обычный 3 2" xfId="14" xr:uid="{00000000-0005-0000-0000-00000B000000}"/>
    <cellStyle name="Обычный 4" xfId="16" xr:uid="{00000000-0005-0000-0000-00000C000000}"/>
    <cellStyle name="Обычный 5" xfId="11" xr:uid="{00000000-0005-0000-0000-00000D000000}"/>
    <cellStyle name="Обычный 5 2" xfId="4" xr:uid="{00000000-0005-0000-0000-00000E000000}"/>
    <cellStyle name="Обычный 6" xfId="12" xr:uid="{00000000-0005-0000-0000-00000F000000}"/>
    <cellStyle name="Финансовый 2 2" xfId="13" xr:uid="{00000000-0005-0000-0000-000010000000}"/>
  </cellStyles>
  <dxfs count="0"/>
  <tableStyles count="0" defaultTableStyle="TableStyleMedium2" defaultPivotStyle="PivotStyleLight16"/>
  <colors>
    <mruColors>
      <color rgb="FF99FF99"/>
      <color rgb="FF66FFFF"/>
      <color rgb="FFFFFF57"/>
      <color rgb="FF6BEB6E"/>
      <color rgb="FFFFFF89"/>
      <color rgb="FF4BFF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A1:O45"/>
  <sheetViews>
    <sheetView tabSelected="1" zoomScale="70" zoomScaleNormal="70" zoomScaleSheetLayoutView="25" workbookViewId="0">
      <selection activeCell="F3" sqref="F3"/>
    </sheetView>
  </sheetViews>
  <sheetFormatPr defaultColWidth="9.140625" defaultRowHeight="18.75" x14ac:dyDescent="0.3"/>
  <cols>
    <col min="1" max="1" width="29" style="88" customWidth="1"/>
    <col min="2" max="3" width="20.7109375" style="79" customWidth="1"/>
    <col min="4" max="5" width="20.7109375" style="1" customWidth="1"/>
    <col min="6" max="6" width="20.7109375" style="84" customWidth="1"/>
    <col min="7" max="7" width="17.28515625" style="84" customWidth="1"/>
    <col min="8" max="8" width="22.42578125" style="84" customWidth="1"/>
    <col min="9" max="9" width="15.28515625" style="84" customWidth="1"/>
    <col min="10" max="10" width="15.28515625" style="81" customWidth="1"/>
    <col min="11" max="15" width="15.28515625" style="82" customWidth="1"/>
    <col min="16" max="16384" width="9.140625" style="1"/>
  </cols>
  <sheetData>
    <row r="1" spans="1:15" ht="49.5" customHeight="1" x14ac:dyDescent="0.3">
      <c r="A1" s="179" t="s">
        <v>120</v>
      </c>
      <c r="B1" s="179"/>
      <c r="C1" s="179"/>
      <c r="D1" s="179"/>
      <c r="E1" s="179"/>
      <c r="F1" s="179"/>
      <c r="G1" s="179"/>
      <c r="H1" s="124"/>
      <c r="I1" s="124"/>
      <c r="J1" s="124"/>
      <c r="K1" s="124"/>
      <c r="L1" s="80"/>
      <c r="M1" s="80"/>
      <c r="N1" s="80"/>
      <c r="O1" s="80"/>
    </row>
    <row r="2" spans="1:15" ht="19.5" thickBot="1" x14ac:dyDescent="0.35">
      <c r="A2" s="125"/>
      <c r="B2" s="125"/>
      <c r="C2" s="125"/>
      <c r="D2" s="23"/>
      <c r="E2" s="71"/>
      <c r="F2" s="71"/>
      <c r="G2" s="71"/>
      <c r="H2" s="71"/>
      <c r="I2" s="71"/>
      <c r="J2" s="24"/>
      <c r="K2" s="25"/>
    </row>
    <row r="3" spans="1:15" ht="21" thickBot="1" x14ac:dyDescent="0.35">
      <c r="A3" s="22" t="s">
        <v>61</v>
      </c>
      <c r="B3" s="32"/>
      <c r="C3" s="23"/>
      <c r="D3" s="23"/>
      <c r="E3" s="23"/>
      <c r="F3" s="126"/>
      <c r="G3" s="117" t="s">
        <v>62</v>
      </c>
      <c r="H3" s="118" t="s">
        <v>85</v>
      </c>
      <c r="I3" s="1"/>
      <c r="J3" s="24"/>
      <c r="K3" s="25"/>
    </row>
    <row r="4" spans="1:15" ht="20.25" x14ac:dyDescent="0.3">
      <c r="A4" s="22"/>
      <c r="B4" s="32"/>
      <c r="C4" s="23"/>
      <c r="D4" s="23"/>
      <c r="E4" s="23"/>
      <c r="F4" s="158"/>
      <c r="G4" s="117"/>
      <c r="H4" s="118"/>
      <c r="I4" s="1"/>
      <c r="J4" s="24"/>
      <c r="K4" s="25"/>
    </row>
    <row r="5" spans="1:15" ht="21" thickBot="1" x14ac:dyDescent="0.35">
      <c r="A5" s="22" t="s">
        <v>93</v>
      </c>
      <c r="B5" s="32"/>
      <c r="C5" s="23"/>
      <c r="D5" s="23"/>
      <c r="E5" s="23"/>
      <c r="F5" s="158"/>
      <c r="G5" s="117"/>
      <c r="H5" s="118"/>
      <c r="I5" s="1"/>
      <c r="J5" s="24"/>
      <c r="K5" s="25"/>
    </row>
    <row r="6" spans="1:15" ht="21" thickBot="1" x14ac:dyDescent="0.35">
      <c r="A6" s="141"/>
      <c r="B6" s="32"/>
      <c r="C6" s="23"/>
      <c r="D6" s="23"/>
      <c r="E6" s="23"/>
      <c r="F6" s="158"/>
      <c r="G6" s="117" t="s">
        <v>62</v>
      </c>
      <c r="H6" s="121" t="s">
        <v>73</v>
      </c>
      <c r="I6" s="1"/>
      <c r="J6" s="24"/>
      <c r="K6" s="25"/>
    </row>
    <row r="7" spans="1:15" ht="20.25" x14ac:dyDescent="0.3">
      <c r="A7" s="23"/>
      <c r="B7" s="23"/>
      <c r="C7" s="23"/>
      <c r="D7" s="23"/>
      <c r="E7" s="23"/>
      <c r="F7" s="23"/>
      <c r="G7" s="119"/>
      <c r="H7" s="120"/>
      <c r="I7" s="1"/>
      <c r="J7" s="23"/>
      <c r="K7" s="23"/>
      <c r="L7" s="1"/>
      <c r="M7" s="1"/>
      <c r="N7" s="1"/>
      <c r="O7" s="1"/>
    </row>
    <row r="8" spans="1:15" ht="21" thickBot="1" x14ac:dyDescent="0.35">
      <c r="A8" s="22" t="s">
        <v>94</v>
      </c>
      <c r="B8" s="23"/>
      <c r="C8" s="23"/>
      <c r="D8" s="23"/>
      <c r="E8" s="23"/>
      <c r="F8" s="23"/>
      <c r="G8" s="117"/>
      <c r="H8" s="121"/>
      <c r="I8" s="1"/>
      <c r="J8" s="23"/>
      <c r="K8" s="23"/>
      <c r="L8" s="1"/>
      <c r="M8" s="1"/>
      <c r="N8" s="1"/>
      <c r="O8" s="1"/>
    </row>
    <row r="9" spans="1:15" ht="21" thickBot="1" x14ac:dyDescent="0.35">
      <c r="A9" s="141"/>
      <c r="B9" s="23"/>
      <c r="C9" s="23"/>
      <c r="D9" s="23"/>
      <c r="E9" s="23"/>
      <c r="F9" s="23"/>
      <c r="G9" s="117" t="s">
        <v>62</v>
      </c>
      <c r="H9" s="121" t="s">
        <v>78</v>
      </c>
      <c r="I9" s="1"/>
      <c r="J9" s="23"/>
      <c r="K9" s="23"/>
      <c r="L9" s="1"/>
      <c r="M9" s="1"/>
      <c r="N9" s="1"/>
      <c r="O9" s="1"/>
    </row>
    <row r="10" spans="1:15" ht="20.25" x14ac:dyDescent="0.3">
      <c r="A10" s="23"/>
      <c r="B10" s="23"/>
      <c r="C10" s="23"/>
      <c r="D10" s="23"/>
      <c r="E10" s="23"/>
      <c r="F10" s="23"/>
      <c r="G10" s="119"/>
      <c r="H10" s="120"/>
      <c r="I10" s="1"/>
      <c r="J10" s="23"/>
      <c r="K10" s="23"/>
      <c r="L10" s="1"/>
      <c r="M10" s="1"/>
      <c r="N10" s="1"/>
      <c r="O10" s="1"/>
    </row>
    <row r="11" spans="1:15" ht="21" thickBot="1" x14ac:dyDescent="0.35">
      <c r="A11" s="22" t="s">
        <v>95</v>
      </c>
      <c r="B11" s="23"/>
      <c r="C11" s="23"/>
      <c r="D11" s="23"/>
      <c r="E11" s="23"/>
      <c r="F11" s="23"/>
      <c r="G11" s="119"/>
      <c r="H11" s="120"/>
      <c r="I11" s="1"/>
      <c r="J11" s="23"/>
      <c r="K11" s="23"/>
      <c r="L11" s="1"/>
      <c r="M11" s="1"/>
      <c r="N11" s="1"/>
      <c r="O11" s="1"/>
    </row>
    <row r="12" spans="1:15" ht="21" thickBot="1" x14ac:dyDescent="0.35">
      <c r="A12" s="141"/>
      <c r="B12" s="23"/>
      <c r="C12" s="23"/>
      <c r="D12" s="23"/>
      <c r="E12" s="23"/>
      <c r="F12" s="23"/>
      <c r="G12" s="117" t="s">
        <v>62</v>
      </c>
      <c r="H12" s="121" t="s">
        <v>96</v>
      </c>
      <c r="I12" s="1"/>
      <c r="J12" s="23"/>
      <c r="K12" s="23"/>
      <c r="L12" s="1"/>
      <c r="M12" s="1"/>
      <c r="N12" s="1"/>
      <c r="O12" s="1"/>
    </row>
    <row r="13" spans="1:15" ht="20.25" x14ac:dyDescent="0.3">
      <c r="A13" s="23"/>
      <c r="B13" s="23"/>
      <c r="C13" s="23"/>
      <c r="D13" s="23"/>
      <c r="E13" s="23"/>
      <c r="F13" s="23"/>
      <c r="G13" s="119"/>
      <c r="H13" s="143" t="s">
        <v>75</v>
      </c>
      <c r="I13" s="1"/>
      <c r="J13" s="23"/>
      <c r="K13" s="23"/>
      <c r="L13" s="1"/>
      <c r="M13" s="1"/>
      <c r="N13" s="1"/>
      <c r="O13" s="1"/>
    </row>
    <row r="14" spans="1:15" ht="21" thickBot="1" x14ac:dyDescent="0.35">
      <c r="A14" s="22" t="s">
        <v>108</v>
      </c>
      <c r="B14" s="23"/>
      <c r="C14" s="23"/>
      <c r="D14" s="23"/>
      <c r="E14" s="23"/>
      <c r="F14" s="23"/>
      <c r="G14" s="119"/>
      <c r="H14" s="143" t="s">
        <v>118</v>
      </c>
      <c r="I14" s="1"/>
      <c r="J14" s="23"/>
      <c r="K14" s="23"/>
      <c r="L14" s="1"/>
      <c r="M14" s="1"/>
      <c r="N14" s="1"/>
      <c r="O14" s="1"/>
    </row>
    <row r="15" spans="1:15" ht="21" thickBot="1" x14ac:dyDescent="0.35">
      <c r="A15" s="141"/>
      <c r="B15" s="23"/>
      <c r="C15" s="23"/>
      <c r="D15" s="23"/>
      <c r="E15" s="23"/>
      <c r="F15" s="23"/>
      <c r="G15" s="119"/>
      <c r="H15" s="143" t="s">
        <v>119</v>
      </c>
      <c r="I15" s="1"/>
      <c r="J15" s="23"/>
      <c r="K15" s="23"/>
      <c r="L15" s="1"/>
      <c r="M15" s="1"/>
      <c r="N15" s="1"/>
      <c r="O15" s="1"/>
    </row>
    <row r="16" spans="1:15" ht="20.25" x14ac:dyDescent="0.3">
      <c r="A16" s="23"/>
      <c r="B16" s="23"/>
      <c r="C16" s="23"/>
      <c r="D16" s="23"/>
      <c r="E16" s="23"/>
      <c r="F16" s="23"/>
      <c r="G16" s="119"/>
      <c r="H16" s="178" t="s">
        <v>76</v>
      </c>
      <c r="I16" s="1"/>
      <c r="J16" s="23"/>
      <c r="K16" s="23"/>
      <c r="L16" s="1"/>
      <c r="M16" s="1"/>
      <c r="N16" s="1"/>
      <c r="O16" s="1"/>
    </row>
    <row r="17" spans="1:15" ht="20.25" x14ac:dyDescent="0.3">
      <c r="A17" s="22" t="s">
        <v>115</v>
      </c>
      <c r="B17" s="23"/>
      <c r="C17" s="23"/>
      <c r="D17" s="129"/>
      <c r="E17" s="26"/>
      <c r="F17" s="25"/>
      <c r="G17" s="122"/>
      <c r="H17" s="143" t="s">
        <v>77</v>
      </c>
      <c r="I17" s="1"/>
      <c r="J17" s="24"/>
      <c r="K17" s="25"/>
    </row>
    <row r="18" spans="1:15" ht="21" thickBot="1" x14ac:dyDescent="0.35">
      <c r="A18" s="22"/>
      <c r="B18" s="32"/>
      <c r="C18" s="23"/>
      <c r="D18" s="129"/>
      <c r="E18" s="26"/>
      <c r="F18" s="25"/>
      <c r="G18" s="122"/>
      <c r="H18" s="1"/>
      <c r="I18" s="1"/>
      <c r="J18" s="24"/>
      <c r="K18" s="25"/>
    </row>
    <row r="19" spans="1:15" ht="34.5" customHeight="1" x14ac:dyDescent="0.3">
      <c r="A19" s="188" t="s">
        <v>63</v>
      </c>
      <c r="B19" s="190" t="s">
        <v>86</v>
      </c>
      <c r="C19" s="190"/>
      <c r="D19" s="191" t="s">
        <v>87</v>
      </c>
      <c r="E19" s="191" t="s">
        <v>88</v>
      </c>
      <c r="F19" s="186" t="s">
        <v>4</v>
      </c>
      <c r="G19" s="122"/>
      <c r="H19" s="121" t="s">
        <v>113</v>
      </c>
      <c r="I19" s="1"/>
      <c r="J19" s="24"/>
      <c r="K19" s="25"/>
    </row>
    <row r="20" spans="1:15" ht="42.75" x14ac:dyDescent="0.3">
      <c r="A20" s="189"/>
      <c r="B20" s="146" t="s">
        <v>89</v>
      </c>
      <c r="C20" s="147" t="s">
        <v>90</v>
      </c>
      <c r="D20" s="192"/>
      <c r="E20" s="192"/>
      <c r="F20" s="187"/>
      <c r="G20" s="119"/>
      <c r="H20" s="123"/>
      <c r="I20" s="1"/>
      <c r="J20" s="24"/>
      <c r="K20" s="25"/>
    </row>
    <row r="21" spans="1:15" ht="20.25" x14ac:dyDescent="0.3">
      <c r="A21" s="130" t="s">
        <v>1</v>
      </c>
      <c r="B21" s="131"/>
      <c r="C21" s="131"/>
      <c r="D21" s="131"/>
      <c r="E21" s="131"/>
      <c r="F21" s="132">
        <f>B21+C21+D21+E21</f>
        <v>0</v>
      </c>
      <c r="G21" s="117" t="s">
        <v>62</v>
      </c>
      <c r="H21" s="118" t="s">
        <v>114</v>
      </c>
      <c r="I21" s="1"/>
      <c r="J21" s="24"/>
      <c r="K21" s="25"/>
    </row>
    <row r="22" spans="1:15" ht="20.25" x14ac:dyDescent="0.3">
      <c r="A22" s="130" t="s">
        <v>2</v>
      </c>
      <c r="B22" s="131"/>
      <c r="C22" s="131"/>
      <c r="D22" s="131"/>
      <c r="E22" s="131"/>
      <c r="F22" s="132">
        <f>B22+C22+D22+E22</f>
        <v>0</v>
      </c>
      <c r="G22" s="117" t="s">
        <v>62</v>
      </c>
      <c r="H22" s="118" t="s">
        <v>116</v>
      </c>
      <c r="I22" s="1"/>
      <c r="J22" s="24"/>
      <c r="K22" s="25"/>
    </row>
    <row r="23" spans="1:15" ht="21" thickBot="1" x14ac:dyDescent="0.35">
      <c r="A23" s="133" t="s">
        <v>3</v>
      </c>
      <c r="B23" s="131"/>
      <c r="C23" s="131"/>
      <c r="D23" s="131"/>
      <c r="E23" s="131"/>
      <c r="F23" s="134">
        <f>B23+C23+D23+E23</f>
        <v>0</v>
      </c>
      <c r="G23" s="117" t="s">
        <v>62</v>
      </c>
      <c r="H23" s="118" t="s">
        <v>117</v>
      </c>
      <c r="I23" s="1"/>
      <c r="J23" s="24"/>
      <c r="K23" s="25"/>
    </row>
    <row r="24" spans="1:15" ht="19.5" thickBot="1" x14ac:dyDescent="0.35">
      <c r="A24" s="135" t="s">
        <v>64</v>
      </c>
      <c r="B24" s="136"/>
      <c r="C24" s="137"/>
      <c r="D24" s="138"/>
      <c r="E24" s="139"/>
      <c r="F24" s="140">
        <f>F21+F22+F23</f>
        <v>0</v>
      </c>
      <c r="G24" s="26"/>
      <c r="H24" s="26"/>
      <c r="I24" s="26"/>
      <c r="J24" s="24"/>
      <c r="K24" s="25"/>
    </row>
    <row r="25" spans="1:15" x14ac:dyDescent="0.3">
      <c r="A25" s="23"/>
      <c r="B25" s="23"/>
      <c r="C25" s="23"/>
      <c r="D25" s="23"/>
      <c r="E25" s="23"/>
      <c r="F25" s="23"/>
      <c r="G25" s="26"/>
      <c r="H25" s="26"/>
      <c r="I25" s="26"/>
      <c r="J25" s="24"/>
      <c r="K25" s="25"/>
      <c r="N25" s="1"/>
      <c r="O25" s="1"/>
    </row>
    <row r="26" spans="1:15" s="82" customFormat="1" ht="19.5" thickBot="1" x14ac:dyDescent="0.35">
      <c r="A26" s="22" t="s">
        <v>99</v>
      </c>
      <c r="B26" s="33"/>
      <c r="C26" s="33"/>
      <c r="D26" s="23"/>
      <c r="E26" s="23"/>
      <c r="F26" s="26"/>
      <c r="G26" s="26"/>
      <c r="H26" s="26"/>
      <c r="I26" s="26"/>
      <c r="J26" s="24"/>
      <c r="K26" s="25"/>
    </row>
    <row r="27" spans="1:15" s="82" customFormat="1" ht="27" customHeight="1" thickBot="1" x14ac:dyDescent="0.35">
      <c r="A27" s="183" t="s">
        <v>103</v>
      </c>
      <c r="B27" s="184"/>
      <c r="C27" s="184"/>
      <c r="D27" s="184"/>
      <c r="E27" s="185"/>
      <c r="F27" s="164" t="e">
        <f>Расчет!C33</f>
        <v>#DIV/0!</v>
      </c>
    </row>
    <row r="28" spans="1:15" ht="19.5" thickBot="1" x14ac:dyDescent="0.35">
      <c r="A28" s="165"/>
      <c r="B28" s="165"/>
      <c r="C28" s="165"/>
      <c r="D28" s="165"/>
      <c r="E28" s="165"/>
      <c r="F28" s="166"/>
      <c r="G28" s="1"/>
      <c r="H28" s="1"/>
      <c r="I28" s="1"/>
      <c r="J28" s="1"/>
      <c r="K28" s="1"/>
      <c r="L28" s="1"/>
      <c r="M28" s="1"/>
    </row>
    <row r="29" spans="1:15" ht="27" customHeight="1" thickBot="1" x14ac:dyDescent="0.35">
      <c r="A29" s="183" t="s">
        <v>104</v>
      </c>
      <c r="B29" s="184"/>
      <c r="C29" s="184"/>
      <c r="D29" s="184"/>
      <c r="E29" s="185"/>
      <c r="F29" s="164">
        <f>Расчет!D38</f>
        <v>0</v>
      </c>
      <c r="G29" s="1"/>
      <c r="H29" s="1"/>
      <c r="I29" s="1"/>
      <c r="J29" s="1"/>
      <c r="K29" s="1"/>
      <c r="L29" s="1"/>
      <c r="M29" s="1"/>
    </row>
    <row r="30" spans="1:15" ht="19.5" thickBot="1" x14ac:dyDescent="0.35">
      <c r="A30" s="72"/>
      <c r="B30" s="33"/>
      <c r="C30" s="33"/>
      <c r="D30" s="23"/>
      <c r="E30" s="23"/>
      <c r="F30" s="26"/>
      <c r="G30" s="26"/>
      <c r="H30" s="26"/>
      <c r="I30" s="26"/>
      <c r="J30" s="24"/>
      <c r="K30" s="25"/>
    </row>
    <row r="31" spans="1:15" s="82" customFormat="1" ht="36" customHeight="1" thickBot="1" x14ac:dyDescent="0.35">
      <c r="A31" s="180" t="s">
        <v>101</v>
      </c>
      <c r="B31" s="181"/>
      <c r="C31" s="181"/>
      <c r="D31" s="181"/>
      <c r="E31" s="182"/>
      <c r="F31" s="163" t="e">
        <f>F27+F29</f>
        <v>#DIV/0!</v>
      </c>
      <c r="G31" s="26"/>
      <c r="H31" s="24"/>
      <c r="I31" s="25"/>
      <c r="J31" s="25"/>
      <c r="K31" s="25"/>
    </row>
    <row r="32" spans="1:15" ht="19.5" thickBot="1" x14ac:dyDescent="0.35">
      <c r="A32" s="167"/>
      <c r="B32" s="168"/>
      <c r="C32" s="168"/>
      <c r="D32" s="169"/>
      <c r="E32" s="169"/>
      <c r="F32" s="26"/>
    </row>
    <row r="33" spans="1:13" s="82" customFormat="1" ht="36" customHeight="1" thickBot="1" x14ac:dyDescent="0.35">
      <c r="A33" s="180" t="s">
        <v>102</v>
      </c>
      <c r="B33" s="181"/>
      <c r="C33" s="181"/>
      <c r="D33" s="181"/>
      <c r="E33" s="182"/>
      <c r="F33" s="163" t="e">
        <f>F31/9</f>
        <v>#DIV/0!</v>
      </c>
      <c r="G33" s="26"/>
      <c r="H33" s="24"/>
      <c r="I33" s="25"/>
      <c r="J33" s="25"/>
      <c r="K33" s="25"/>
    </row>
    <row r="35" spans="1:13" x14ac:dyDescent="0.3">
      <c r="E35" s="148"/>
      <c r="F35" s="162"/>
      <c r="G35" s="149"/>
      <c r="H35" s="149"/>
    </row>
    <row r="36" spans="1:13" x14ac:dyDescent="0.3">
      <c r="D36" s="84"/>
      <c r="E36" s="150"/>
      <c r="F36" s="150"/>
      <c r="G36" s="150"/>
      <c r="H36" s="150"/>
    </row>
    <row r="37" spans="1:13" x14ac:dyDescent="0.3">
      <c r="D37" s="82"/>
      <c r="E37" s="150"/>
      <c r="F37" s="148"/>
      <c r="G37" s="148"/>
      <c r="H37" s="148"/>
    </row>
    <row r="41" spans="1:13" s="82" customFormat="1" x14ac:dyDescent="0.3">
      <c r="A41" s="88"/>
      <c r="B41" s="79"/>
      <c r="C41" s="79"/>
      <c r="D41" s="1"/>
      <c r="E41" s="1"/>
      <c r="F41" s="84"/>
      <c r="G41" s="84"/>
      <c r="H41" s="84"/>
      <c r="I41" s="84"/>
      <c r="J41" s="81"/>
      <c r="K41" s="1"/>
      <c r="L41" s="1"/>
      <c r="M41" s="1"/>
    </row>
    <row r="42" spans="1:13" s="82" customFormat="1" x14ac:dyDescent="0.3">
      <c r="A42" s="88"/>
      <c r="B42" s="79"/>
      <c r="C42" s="79"/>
      <c r="D42" s="1"/>
      <c r="E42" s="1"/>
      <c r="F42" s="84"/>
      <c r="G42" s="84"/>
      <c r="H42" s="84"/>
      <c r="I42" s="84"/>
      <c r="J42" s="81"/>
      <c r="K42" s="1"/>
      <c r="L42" s="1"/>
      <c r="M42" s="1"/>
    </row>
    <row r="43" spans="1:13" s="82" customFormat="1" x14ac:dyDescent="0.3">
      <c r="A43" s="88"/>
      <c r="B43" s="79"/>
      <c r="C43" s="79"/>
      <c r="D43" s="1"/>
      <c r="E43" s="1"/>
      <c r="F43" s="84"/>
      <c r="G43" s="84"/>
      <c r="H43" s="84"/>
      <c r="I43" s="84"/>
      <c r="J43" s="81"/>
      <c r="K43" s="1"/>
      <c r="L43" s="1"/>
      <c r="M43" s="1"/>
    </row>
    <row r="44" spans="1:13" s="82" customFormat="1" x14ac:dyDescent="0.3">
      <c r="A44" s="88"/>
      <c r="B44" s="79"/>
      <c r="C44" s="79"/>
      <c r="D44" s="1"/>
      <c r="E44" s="1"/>
      <c r="F44" s="84"/>
      <c r="G44" s="84"/>
      <c r="H44" s="84"/>
      <c r="I44" s="84"/>
      <c r="J44" s="81"/>
      <c r="K44" s="1"/>
      <c r="L44" s="1"/>
      <c r="M44" s="1"/>
    </row>
    <row r="45" spans="1:13" s="82" customFormat="1" x14ac:dyDescent="0.3">
      <c r="A45" s="88"/>
      <c r="B45" s="79"/>
      <c r="C45" s="79"/>
      <c r="D45" s="1"/>
      <c r="E45" s="1"/>
      <c r="F45" s="84"/>
      <c r="G45" s="84"/>
      <c r="H45" s="84"/>
      <c r="I45" s="84"/>
      <c r="J45" s="81"/>
      <c r="K45" s="1"/>
      <c r="L45" s="1"/>
      <c r="M45" s="1"/>
    </row>
  </sheetData>
  <sheetProtection algorithmName="SHA-512" hashValue="75HRTQTRKZjX78Vum22d3js4fkwx3vJtooMs0R90vmIQl+/wBHQK4NPALYhe/tDFCHjsTs9qttH1Uxi0JOXmxA==" saltValue="/XlLjYIdVcq5vFWdEgac3A==" spinCount="100000" sheet="1" selectLockedCells="1"/>
  <mergeCells count="10">
    <mergeCell ref="A1:G1"/>
    <mergeCell ref="A33:E33"/>
    <mergeCell ref="A27:E27"/>
    <mergeCell ref="A29:E29"/>
    <mergeCell ref="F19:F20"/>
    <mergeCell ref="A31:E31"/>
    <mergeCell ref="A19:A20"/>
    <mergeCell ref="B19:C19"/>
    <mergeCell ref="D19:D20"/>
    <mergeCell ref="E19:E20"/>
  </mergeCells>
  <pageMargins left="0.15748031496062992" right="0.15748031496062992" top="0.78740157480314965" bottom="0.15748031496062992" header="0.74803149606299213" footer="0.15748031496062992"/>
  <pageSetup paperSize="9" scale="32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 xr:uid="{00000000-0002-0000-0000-000000000000}">
          <x14:formula1>
            <xm:f>формула!$H$24:$K$24</xm:f>
          </x14:formula1>
          <xm:sqref>A9</xm:sqref>
        </x14:dataValidation>
        <x14:dataValidation type="list" showErrorMessage="1" xr:uid="{00000000-0002-0000-0000-000001000000}">
          <x14:formula1>
            <xm:f>формула!$H$25:$M$25</xm:f>
          </x14:formula1>
          <xm:sqref>A12</xm:sqref>
        </x14:dataValidation>
        <x14:dataValidation type="list" showErrorMessage="1" xr:uid="{00000000-0002-0000-0000-000002000000}">
          <x14:formula1>
            <xm:f>формула!$I$27:$K$27</xm:f>
          </x14:formula1>
          <xm:sqref>A6</xm:sqref>
        </x14:dataValidation>
        <x14:dataValidation type="list" showErrorMessage="1" xr:uid="{00000000-0002-0000-0000-000003000000}">
          <x14:formula1>
            <xm:f>формула!$H$29:$J$29</xm:f>
          </x14:formula1>
          <xm:sqref>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P45"/>
  <sheetViews>
    <sheetView topLeftCell="A34" zoomScaleNormal="100" zoomScaleSheetLayoutView="25" workbookViewId="0">
      <selection activeCell="C29" sqref="C29"/>
    </sheetView>
  </sheetViews>
  <sheetFormatPr defaultColWidth="9.140625" defaultRowHeight="20.25" x14ac:dyDescent="0.3"/>
  <cols>
    <col min="1" max="1" width="29" style="93" customWidth="1"/>
    <col min="2" max="3" width="29" style="113" customWidth="1"/>
    <col min="4" max="5" width="29" style="89" customWidth="1"/>
    <col min="6" max="6" width="29" style="90" customWidth="1"/>
    <col min="7" max="7" width="17.28515625" style="90" customWidth="1"/>
    <col min="8" max="8" width="22.42578125" style="90" customWidth="1"/>
    <col min="9" max="9" width="15.28515625" style="90" customWidth="1"/>
    <col min="10" max="10" width="15.28515625" style="91" customWidth="1"/>
    <col min="11" max="15" width="15.28515625" style="92" customWidth="1"/>
    <col min="16" max="16384" width="9.140625" style="89"/>
  </cols>
  <sheetData>
    <row r="1" spans="1:16" ht="21" customHeight="1" x14ac:dyDescent="0.35">
      <c r="A1" s="83" t="s">
        <v>65</v>
      </c>
      <c r="B1" s="90"/>
      <c r="C1" s="91"/>
      <c r="D1" s="92"/>
      <c r="E1" s="92"/>
      <c r="F1" s="92"/>
    </row>
    <row r="2" spans="1:16" ht="21" customHeight="1" thickBot="1" x14ac:dyDescent="0.35">
      <c r="B2" s="89"/>
      <c r="C2" s="89"/>
      <c r="F2" s="89"/>
    </row>
    <row r="3" spans="1:16" ht="64.5" customHeight="1" thickBot="1" x14ac:dyDescent="0.35">
      <c r="A3" s="85" t="s">
        <v>63</v>
      </c>
      <c r="B3" s="86" t="s">
        <v>16</v>
      </c>
      <c r="C3" s="86" t="s">
        <v>55</v>
      </c>
      <c r="D3" s="86" t="s">
        <v>5</v>
      </c>
      <c r="E3" s="86" t="s">
        <v>0</v>
      </c>
      <c r="F3" s="87" t="s">
        <v>4</v>
      </c>
      <c r="N3" s="89"/>
      <c r="O3" s="89"/>
    </row>
    <row r="4" spans="1:16" ht="21" customHeight="1" thickBot="1" x14ac:dyDescent="0.35">
      <c r="A4" s="94" t="s">
        <v>1</v>
      </c>
      <c r="B4" s="159">
        <f>(IF(AND('2025 г'!$A$6="город",'2025 г'!$A$9="Без доплат"),формула!$B$5*'2025 г'!B21)+IF(AND('2025 г'!$A$6="город",'2025 г'!$A$9="экология"),формула!$B$12*'2025 г'!B21)+IF(AND('2025 г'!$A$6="город",'2025 г'!$A$9="радиация"),формула!$B$19*'2025 г'!B21)+IF(AND('2025 г'!$A$6="село",'2025 г'!$A$9="Без доплат"),формула!$M$5*'2025 г'!B21)+IF(AND('2025 г'!$A$6="село",'2025 г'!$A$9="экология"),формула!$M$12*'2025 г'!B21)+IF(AND('2025 г'!$A$6="село",'2025 г'!$A$9="радиация"),формула!$M$19*'2025 г'!B21))</f>
        <v>0</v>
      </c>
      <c r="C4" s="159">
        <f>(IF(AND('2025 г'!$A$6="город",'2025 г'!$A$9="без доплат"),формула!$B$6*'2025 г'!C21)+IF(AND('2025 г'!$A$6="город",'2025 г'!$A$9="экология"),формула!$B$13*'2025 г'!C21)+IF(AND('2025 г'!$A$6="город",'2025 г'!$A$9="радиация"),формула!$B$20*'2025 г'!C21)+IF(AND('2025 г'!$A$6="село",'2025 г'!$A$9="без доплат"),формула!$M$6*'2025 г'!C21)+IF(AND('2025 г'!$A$6="село",'2025 г'!$A$9="экология"),формула!$M$13*'2025 г'!C21)+IF(AND('2025 г'!$A$6="село",'2025 г'!$A$9="радиация"),формула!$M$20*'2025 г'!C21))</f>
        <v>0</v>
      </c>
      <c r="D4" s="159">
        <f>(IF(AND('2025 г'!$A$6="город",'2025 г'!$A$9="без доплат"),формула!$E$5*'2025 г'!D21)+IF(AND('2025 г'!$A$6="город",'2025 г'!$A$9="экология"),формула!$E$12*'2025 г'!D21)+IF(AND('2025 г'!$A$6="город",'2025 г'!$A$9="радиация"),формула!$E$19*'2025 г'!D21)+IF(AND('2025 г'!$A$6="село",'2025 г'!$A$9="без доплат"),формула!$P$5*'2025 г'!D21)+IF(AND('2025 г'!$A$6="село",'2025 г'!$A$9="экология"),формула!$P$12*'2025 г'!D21)+IF(AND('2025 г'!$A$6="село",'2025 г'!$A$9="радиация"),формула!$P$19*'2025 г'!D21))</f>
        <v>0</v>
      </c>
      <c r="E4" s="159">
        <f>(IF(AND('2025 г'!$A$6="город",'2025 г'!$A$9="без доплат"),формула!$H$5*'2025 г'!E21)+IF(AND('2025 г'!$A$6="город",'2025 г'!$A$9="экология"),формула!$H$12*'2025 г'!E21)+IF(AND('2025 г'!$A$6="город",'2025 г'!$A$9="радиация"),формула!$H$19*'2025 г'!E21)+IF(AND('2025 г'!$A$6="село",'2025 г'!$A$9="без доплат"),формула!$S$5*'2025 г'!E21)+IF(AND('2025 г'!$A$6="село",'2025 г'!$A$9="экология"),формула!$S$12*'2025 г'!E21)+IF(AND('2025 г'!$A$6="село",'2025 г'!$A$9="радиация"),формула!$S$19*'2025 г'!E21))</f>
        <v>0</v>
      </c>
      <c r="F4" s="95">
        <f>B4+C4+D4+E4</f>
        <v>0</v>
      </c>
      <c r="P4" s="92"/>
    </row>
    <row r="5" spans="1:16" ht="21" customHeight="1" thickBot="1" x14ac:dyDescent="0.35">
      <c r="A5" s="96" t="s">
        <v>2</v>
      </c>
      <c r="B5" s="160">
        <f>(IF(AND('2025 г'!$A$6="город",'2025 г'!$A$9="Без доплат"),формула!$C$5*'2025 г'!B22)+IF(AND('2025 г'!$A$6="город",'2025 г'!$A$9="экология"),формула!$C$12*'2025 г'!B22)+IF(AND('2025 г'!$A$6="город",'2025 г'!$A$9="радиация"),формула!$C$19*'2025 г'!B22)+IF(AND('2025 г'!$A$6="село",'2025 г'!$A$9="Без доплат"),формула!$N$5*'2025 г'!B22)+IF(AND('2025 г'!$A$6="село",'2025 г'!$A$9="экология"),формула!$N$12*'2025 г'!B22)+IF(AND('2025 г'!$A$6="село",'2025 г'!$A$9="радиация"),формула!$N$19*'2025 г'!B22))</f>
        <v>0</v>
      </c>
      <c r="C5" s="160">
        <f>(IF(AND('2025 г'!$A$6="город",'2025 г'!$A$9="без доплат"),формула!$C$6*'2025 г'!C22)+IF(AND('2025 г'!$A$6="город",'2025 г'!$A$9="экология"),формула!$C$13*'2025 г'!C22)+IF(AND('2025 г'!$A$6="город",'2025 г'!$A$9="радиация"),формула!$C$20*'2025 г'!C22)+IF(AND('2025 г'!$A$6="село",'2025 г'!$A$9="без доплат"),формула!$N$6*'2025 г'!C22)+IF(AND('2025 г'!$A$6="село",'2025 г'!$A$9="экология"),формула!$N$13*'2025 г'!C22)+IF(AND('2025 г'!$A$6="село",'2025 г'!$A$9="радиация"),формула!$N$20*'2025 г'!C22))</f>
        <v>0</v>
      </c>
      <c r="D5" s="160">
        <f>(IF(AND('2025 г'!$A$6="город",'2025 г'!$A$9="без доплат"),формула!$F$5*'2025 г'!D22)+IF(AND('2025 г'!$A$6="город",'2025 г'!$A$9="экология"),формула!$F$12*'2025 г'!D22)+IF(AND('2025 г'!$A$6="город",'2025 г'!$A$9="радиация"),формула!$F$19*'2025 г'!D22)+IF(AND('2025 г'!$A$6="село",'2025 г'!$A$9="без доплат"),формула!$Q$5*'2025 г'!D22)+IF(AND('2025 г'!$A$6="село",'2025 г'!$A$9="экология"),формула!$Q$12*'2025 г'!D22)+IF(AND('2025 г'!$A$6="село",'2025 г'!$A$9="радиация"),формула!$Q$19*'2025 г'!D22))</f>
        <v>0</v>
      </c>
      <c r="E5" s="160">
        <f>(IF(AND('2025 г'!$A$6="город",'2025 г'!$A$9="без доплат"),формула!$I$5*'2025 г'!E22)+IF(AND('2025 г'!$A$6="город",'2025 г'!$A$9="экология"),формула!$I$12*'2025 г'!E22)+IF(AND('2025 г'!$A$6="город",'2025 г'!$A$9="радиация"),формула!$I$19*'2025 г'!E22)+IF(AND('2025 г'!$A$6="село",'2025 г'!$A$9="без доплат"),формула!$T$5*'2025 г'!E22)+IF(AND('2025 г'!$A$6="село",'2025 г'!$A$9="экология"),формула!$T$12*'2025 г'!E22)+IF(AND('2025 г'!$A$6="село",'2025 г'!$A$9="радиация"),формула!$T$19*'2025 г'!E22))</f>
        <v>0</v>
      </c>
      <c r="F5" s="95">
        <f t="shared" ref="F5:F6" si="0">B5+C5+D5+E5</f>
        <v>0</v>
      </c>
      <c r="P5" s="92"/>
    </row>
    <row r="6" spans="1:16" ht="21" customHeight="1" thickBot="1" x14ac:dyDescent="0.35">
      <c r="A6" s="97" t="s">
        <v>3</v>
      </c>
      <c r="B6" s="161">
        <f>(IF(AND('2025 г'!$A$6="город",'2025 г'!$A$9="без доплат"),формула!$D$5*'2025 г'!B23)+IF(AND('2025 г'!$A$6="город",'2025 г'!$A$9="экология"),формула!$D$12*'2025 г'!B23)+IF(AND('2025 г'!$A$6="город",'2025 г'!$A$9="радиация"),формула!$D$19*'2025 г'!B23)+IF(AND('2025 г'!$A$6="село",'2025 г'!$A$9="без доплат"),формула!$O$5*'2025 г'!B23)+IF(AND('2025 г'!$A$6="село",'2025 г'!$A$9="экология"),формула!$O$12*'2025 г'!B23)+IF(AND('2025 г'!$A$6="село",'2025 г'!$A$9="радиация"),формула!$O$19*'2025 г'!B23))</f>
        <v>0</v>
      </c>
      <c r="C6" s="161">
        <f>(IF(AND('2025 г'!$A$6="город",'2025 г'!$A$9="без доплат"),формула!$D$6*'2025 г'!C23)+IF(AND('2025 г'!$A$6="город",'2025 г'!$A$9="экология"),формула!$D$13*'2025 г'!C23)+IF(AND('2025 г'!$A$6="город",'2025 г'!$A$9="радиация"),формула!$D$20*'2025 г'!C23)+IF(AND('2025 г'!$A$6="село",'2025 г'!$A$9="без доплат"),формула!$O$6*'2025 г'!C23)+IF(AND('2025 г'!$A$6="село",'2025 г'!$A$9="экология"),формула!$O$13*'2025 г'!C23)+IF(AND('2025 г'!$A$6="село",'2025 г'!$A$9="радиация"),формула!$O$20*'2025 г'!C23))</f>
        <v>0</v>
      </c>
      <c r="D6" s="161">
        <f>(IF(AND('2025 г'!$A$6="город",'2025 г'!$A$9="без доплат"),формула!$G$5*'2025 г'!D23)+IF(AND('2025 г'!$A$6="город",'2025 г'!$A$9="экология"),формула!$G$12*'2025 г'!D23)+IF(AND('2025 г'!$A$6="город",'2025 г'!$A$9="радиация"),формула!$G$19*'2025 г'!D23)+IF(AND('2025 г'!$A$6="село",'2025 г'!$A$9="без доплат"),формула!$R$5*'2025 г'!D23)+IF(AND('2025 г'!$A$6="село",'2025 г'!$A$9="экология"),формула!$R$12*'2025 г'!D23)+IF(AND('2025 г'!$A$6="село",'2025 г'!$A$9="радиация"),формула!$R$19*'2025 г'!D23))</f>
        <v>0</v>
      </c>
      <c r="E6" s="161">
        <f>(IF(AND('2025 г'!$A$6="город",'2025 г'!$A$9="без доплат"),формула!$J$5*'2025 г'!E23)+IF(AND('2025 г'!$A$6="город",'2025 г'!$A$9="экология"),формула!$J$12*'2025 г'!E23)+IF(AND('2025 г'!$A$6="город",'2025 г'!$A$9="радиация"),формула!$J$19*'2025 г'!E23)+IF(AND('2025 г'!$A$6="село",'2025 г'!$A$9="без доплат"),формула!$U$5*'2025 г'!E23)+IF(AND('2025 г'!$A$6="село",'2025 г'!$A$9="экология"),формула!$U$12*'2025 г'!E23)+IF(AND('2025 г'!$A$6="село",'2025 г'!$A$9="радиация"),формула!$U$19*'2025 г'!E23))</f>
        <v>0</v>
      </c>
      <c r="F6" s="95">
        <f t="shared" si="0"/>
        <v>0</v>
      </c>
      <c r="G6" s="89"/>
      <c r="P6" s="92"/>
    </row>
    <row r="7" spans="1:16" ht="21" customHeight="1" thickBot="1" x14ac:dyDescent="0.35">
      <c r="A7" s="99" t="s">
        <v>66</v>
      </c>
      <c r="B7" s="100"/>
      <c r="C7" s="101"/>
      <c r="D7" s="102"/>
      <c r="E7" s="103"/>
      <c r="F7" s="104">
        <f>F4+F5+F6</f>
        <v>0</v>
      </c>
      <c r="G7" s="89"/>
      <c r="N7" s="89"/>
      <c r="O7" s="89"/>
    </row>
    <row r="8" spans="1:16" x14ac:dyDescent="0.3">
      <c r="A8" s="89"/>
      <c r="B8" s="175"/>
      <c r="C8" s="175"/>
      <c r="D8" s="175"/>
      <c r="E8" s="175"/>
      <c r="F8" s="89"/>
      <c r="G8" s="89"/>
      <c r="I8" s="89"/>
      <c r="J8" s="89"/>
      <c r="K8" s="89"/>
      <c r="L8" s="89"/>
      <c r="P8" s="92"/>
    </row>
    <row r="9" spans="1:16" x14ac:dyDescent="0.3">
      <c r="A9" s="89"/>
      <c r="B9" s="175"/>
      <c r="C9" s="89"/>
      <c r="F9" s="89"/>
      <c r="G9" s="89"/>
      <c r="I9" s="89"/>
      <c r="J9" s="89"/>
      <c r="K9" s="89"/>
      <c r="L9" s="89"/>
      <c r="P9" s="92"/>
    </row>
    <row r="10" spans="1:16" ht="21" customHeight="1" x14ac:dyDescent="0.35">
      <c r="A10" s="83" t="s">
        <v>67</v>
      </c>
      <c r="B10" s="89"/>
      <c r="C10" s="89"/>
      <c r="F10" s="175"/>
      <c r="G10" s="89"/>
      <c r="I10" s="89"/>
      <c r="J10" s="89"/>
      <c r="K10" s="89"/>
      <c r="L10" s="89"/>
      <c r="P10" s="92"/>
    </row>
    <row r="11" spans="1:16" ht="21" customHeight="1" thickBot="1" x14ac:dyDescent="0.35">
      <c r="A11" s="105"/>
      <c r="B11" s="89"/>
      <c r="C11" s="89"/>
      <c r="F11" s="89"/>
      <c r="G11" s="89"/>
      <c r="I11" s="89"/>
      <c r="J11" s="89"/>
      <c r="K11" s="89"/>
      <c r="L11" s="89"/>
      <c r="N11" s="89"/>
      <c r="O11" s="89"/>
    </row>
    <row r="12" spans="1:16" ht="70.5" customHeight="1" x14ac:dyDescent="0.3">
      <c r="A12" s="106" t="s">
        <v>32</v>
      </c>
      <c r="B12" s="107" t="s">
        <v>27</v>
      </c>
      <c r="C12" s="107" t="s">
        <v>28</v>
      </c>
      <c r="D12" s="108" t="s">
        <v>33</v>
      </c>
      <c r="F12" s="89"/>
      <c r="I12" s="89"/>
      <c r="J12" s="89"/>
      <c r="K12" s="89"/>
      <c r="L12" s="89"/>
    </row>
    <row r="13" spans="1:16" ht="21" customHeight="1" thickBot="1" x14ac:dyDescent="0.35">
      <c r="A13" s="109" t="e">
        <f>ROUND('2025 г'!F24/'2025 г'!F3*100,0)</f>
        <v>#DIV/0!</v>
      </c>
      <c r="B13" s="110">
        <f>IF('2025 г'!F24&lt;=400,формула!B36,IF('2025 г'!F24&lt;=500,формула!B37,IF('2025 г'!F24&lt;=800,формула!B38,IF('2025 г'!F24&lt;=1000,формула!B39,IF('2025 г'!F24&lt;=1200,формула!B40,IF('2025 г'!F24&lt;=1400,формула!B41,IF('2025 г'!F24&lt;=1600,формула!B42,IF('2025 г'!F24&lt;=2000,формула!B43,IF('2025 г'!F24&lt;=2500,формула!B44,IF('2025 г'!F24&lt;=3000,формула!B45,IF('2025 г'!F24&lt;=4000,формула!B46,IF('2025 г'!F24&gt;=4001,формула!B47,0))))))))))))</f>
        <v>1</v>
      </c>
      <c r="C13" s="111" t="e">
        <f>IF(A13&lt;=150,формула!B50,IF(A13&lt;=170,формула!B51,IF(A13&lt;=190,формула!B52,IF(A13&lt;=210,формула!B53,IF(A13&lt;=230,формула!B54,IF(A13&lt;=250,формула!B55,IF(A13&lt;=270,формула!B56,IF(A13&lt;=290,формула!B57,IF(A13&lt;=310,формула!B58,IF(A13&gt;=311,формула!B59,0))))))))))</f>
        <v>#DIV/0!</v>
      </c>
      <c r="D13" s="112" t="e">
        <f>B13+C13</f>
        <v>#DIV/0!</v>
      </c>
      <c r="F13" s="89"/>
    </row>
    <row r="15" spans="1:16" ht="25.5" x14ac:dyDescent="0.35">
      <c r="A15" s="83" t="s">
        <v>81</v>
      </c>
      <c r="B15" s="89"/>
      <c r="C15" s="89"/>
    </row>
    <row r="16" spans="1:16" ht="21" thickBot="1" x14ac:dyDescent="0.35">
      <c r="A16" s="105"/>
      <c r="B16" s="89"/>
      <c r="C16" s="89"/>
    </row>
    <row r="17" spans="1:15" ht="40.5" x14ac:dyDescent="0.3">
      <c r="A17" s="106" t="s">
        <v>79</v>
      </c>
      <c r="B17" s="107" t="s">
        <v>80</v>
      </c>
      <c r="C17" s="108" t="s">
        <v>100</v>
      </c>
      <c r="E17" s="90"/>
      <c r="I17" s="91"/>
      <c r="J17" s="92"/>
      <c r="O17" s="89"/>
    </row>
    <row r="18" spans="1:15" ht="63" customHeight="1" thickBot="1" x14ac:dyDescent="0.35">
      <c r="A18" s="109">
        <f>'2025 г'!A12</f>
        <v>0</v>
      </c>
      <c r="B18" s="144">
        <f>IF(A18="1 группа",формула!C24,IF(A18="2 группа",формула!C25,IF(A18="3 группа",формула!C26,IF(A18="4 группа",формула!C27,IF(A18="5 группа",формула!C28,)))))</f>
        <v>0</v>
      </c>
      <c r="C18" s="145">
        <f>B18*('2025 г'!F24-'2025 г'!E21-'2025 г'!E22-'2025 г'!E23)</f>
        <v>0</v>
      </c>
      <c r="E18" s="176"/>
      <c r="F18" s="177"/>
      <c r="I18" s="91"/>
      <c r="J18" s="92"/>
      <c r="O18" s="89"/>
    </row>
    <row r="20" spans="1:15" ht="25.5" x14ac:dyDescent="0.35">
      <c r="A20" s="83" t="s">
        <v>82</v>
      </c>
    </row>
    <row r="22" spans="1:15" ht="101.25" x14ac:dyDescent="0.3">
      <c r="A22" s="114" t="s">
        <v>66</v>
      </c>
      <c r="B22" s="114" t="s">
        <v>68</v>
      </c>
      <c r="C22" s="114" t="s">
        <v>69</v>
      </c>
    </row>
    <row r="23" spans="1:15" ht="23.25" thickBot="1" x14ac:dyDescent="0.35">
      <c r="A23" s="98">
        <f>F7+C18</f>
        <v>0</v>
      </c>
      <c r="B23" s="115" t="e">
        <f>D13</f>
        <v>#DIV/0!</v>
      </c>
      <c r="C23" s="116" t="e">
        <f>A23*B23</f>
        <v>#DIV/0!</v>
      </c>
      <c r="D23" s="177"/>
    </row>
    <row r="25" spans="1:15" ht="25.5" x14ac:dyDescent="0.35">
      <c r="A25" s="83" t="s">
        <v>83</v>
      </c>
    </row>
    <row r="27" spans="1:15" ht="60.75" x14ac:dyDescent="0.3">
      <c r="A27" s="114" t="s">
        <v>70</v>
      </c>
      <c r="B27" s="114" t="s">
        <v>71</v>
      </c>
      <c r="C27" s="114" t="s">
        <v>26</v>
      </c>
    </row>
    <row r="28" spans="1:15" ht="23.25" thickBot="1" x14ac:dyDescent="0.35">
      <c r="A28" s="98">
        <f>'2025 г'!F24</f>
        <v>0</v>
      </c>
      <c r="B28" s="98">
        <f>формула!B30*6</f>
        <v>23592</v>
      </c>
      <c r="C28" s="116">
        <f>A28*B28</f>
        <v>0</v>
      </c>
    </row>
    <row r="30" spans="1:15" ht="25.5" x14ac:dyDescent="0.35">
      <c r="A30" s="83" t="s">
        <v>84</v>
      </c>
    </row>
    <row r="32" spans="1:15" ht="101.25" x14ac:dyDescent="0.3">
      <c r="A32" s="114" t="s">
        <v>69</v>
      </c>
      <c r="B32" s="114" t="s">
        <v>26</v>
      </c>
      <c r="C32" s="114" t="s">
        <v>72</v>
      </c>
    </row>
    <row r="33" spans="1:15" ht="23.25" thickBot="1" x14ac:dyDescent="0.35">
      <c r="A33" s="98" t="e">
        <f>C23</f>
        <v>#DIV/0!</v>
      </c>
      <c r="B33" s="98">
        <f>C28</f>
        <v>0</v>
      </c>
      <c r="C33" s="116" t="e">
        <f>A33+B33</f>
        <v>#DIV/0!</v>
      </c>
    </row>
    <row r="35" spans="1:15" ht="25.5" x14ac:dyDescent="0.35">
      <c r="A35" s="83" t="s">
        <v>107</v>
      </c>
      <c r="I35" s="91"/>
      <c r="J35" s="92"/>
      <c r="O35" s="89"/>
    </row>
    <row r="36" spans="1:15" ht="21" thickBot="1" x14ac:dyDescent="0.35">
      <c r="I36" s="91"/>
      <c r="J36" s="92"/>
      <c r="O36" s="89"/>
    </row>
    <row r="37" spans="1:15" ht="60.75" x14ac:dyDescent="0.3">
      <c r="A37" s="170" t="s">
        <v>105</v>
      </c>
      <c r="B37" s="171" t="s">
        <v>80</v>
      </c>
      <c r="C37" s="171" t="s">
        <v>106</v>
      </c>
      <c r="D37" s="172" t="s">
        <v>72</v>
      </c>
      <c r="I37" s="91"/>
      <c r="J37" s="92"/>
      <c r="O37" s="89"/>
    </row>
    <row r="38" spans="1:15" ht="23.25" thickBot="1" x14ac:dyDescent="0.35">
      <c r="A38" s="173">
        <f>'2025 г'!A15</f>
        <v>0</v>
      </c>
      <c r="B38" s="98">
        <f>IF($A$38="строительство",формула!B32,0)+IF($A$38="реконструкция",формула!B33,0)</f>
        <v>0</v>
      </c>
      <c r="C38" s="98">
        <f>IF('2025 г'!F3&lt;='2025 г'!F24,'2025 г'!F3,0)+IF('2025 г'!F3&gt;'2025 г'!F24,'2025 г'!F24,0)</f>
        <v>0</v>
      </c>
      <c r="D38" s="174">
        <f>B38*C38</f>
        <v>0</v>
      </c>
      <c r="E38" s="177"/>
      <c r="I38" s="91"/>
      <c r="J38" s="92"/>
      <c r="O38" s="89"/>
    </row>
    <row r="41" spans="1:15" x14ac:dyDescent="0.3">
      <c r="K41" s="89"/>
      <c r="L41" s="89"/>
      <c r="M41" s="89"/>
    </row>
    <row r="42" spans="1:15" x14ac:dyDescent="0.3">
      <c r="K42" s="89"/>
      <c r="L42" s="89"/>
      <c r="M42" s="89"/>
    </row>
    <row r="43" spans="1:15" x14ac:dyDescent="0.3">
      <c r="K43" s="89"/>
      <c r="L43" s="89"/>
      <c r="M43" s="89"/>
    </row>
    <row r="44" spans="1:15" x14ac:dyDescent="0.3">
      <c r="K44" s="89"/>
      <c r="L44" s="89"/>
      <c r="M44" s="89"/>
    </row>
    <row r="45" spans="1:15" x14ac:dyDescent="0.3">
      <c r="K45" s="89"/>
      <c r="L45" s="89"/>
      <c r="M45" s="89"/>
    </row>
  </sheetData>
  <sheetProtection algorithmName="SHA-512" hashValue="o3OFgV8+Zrm08OyQtwFqiu95+YiSenLCegQ0W/UUFYWy+yiAcUunDu1LY1WonBeCAW5MwuMPvaKCf7IQMj2eVg==" saltValue="b9yzGN/EvpdsDN7KhkS2Gg==" spinCount="100000" sheet="1" selectLockedCells="1" selectUnlockedCells="1"/>
  <pageMargins left="0.15748031496062992" right="0.15748031496062992" top="0.78740157480314965" bottom="0.15748031496062992" header="0.74803149606299213" footer="0.15748031496062992"/>
  <pageSetup paperSize="9" scale="3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BFF4B"/>
    <pageSetUpPr fitToPage="1"/>
  </sheetPr>
  <dimension ref="A1:Y59"/>
  <sheetViews>
    <sheetView zoomScale="55" zoomScaleNormal="55" workbookViewId="0">
      <selection activeCell="F29" sqref="F29"/>
    </sheetView>
  </sheetViews>
  <sheetFormatPr defaultColWidth="9.140625" defaultRowHeight="18.75" x14ac:dyDescent="0.3"/>
  <cols>
    <col min="1" max="1" width="20.7109375" style="1" customWidth="1"/>
    <col min="2" max="3" width="15.7109375" style="2" customWidth="1"/>
    <col min="4" max="10" width="15.7109375" style="1" customWidth="1"/>
    <col min="11" max="11" width="20.7109375" style="1" customWidth="1"/>
    <col min="12" max="12" width="21.5703125" style="1" bestFit="1" customWidth="1"/>
    <col min="13" max="20" width="15.7109375" style="1" customWidth="1"/>
    <col min="21" max="21" width="20.7109375" style="1" customWidth="1"/>
    <col min="22" max="30" width="15.7109375" style="1" customWidth="1"/>
    <col min="31" max="34" width="15.28515625" style="1" customWidth="1"/>
    <col min="35" max="16384" width="9.140625" style="1"/>
  </cols>
  <sheetData>
    <row r="1" spans="1:21" ht="24" customHeight="1" x14ac:dyDescent="0.3">
      <c r="A1" s="73"/>
      <c r="B1" s="74"/>
      <c r="C1" s="74"/>
      <c r="D1" s="74"/>
      <c r="E1" s="74" t="s">
        <v>51</v>
      </c>
      <c r="F1" s="75"/>
      <c r="G1" s="74"/>
      <c r="H1" s="74"/>
      <c r="I1" s="74"/>
      <c r="J1" s="76"/>
      <c r="L1" s="73"/>
      <c r="M1" s="74"/>
      <c r="N1" s="74"/>
      <c r="O1" s="74"/>
      <c r="P1" s="74" t="s">
        <v>51</v>
      </c>
      <c r="Q1" s="75"/>
      <c r="R1" s="74"/>
      <c r="S1" s="74"/>
      <c r="T1" s="74"/>
      <c r="U1" s="76"/>
    </row>
    <row r="2" spans="1:21" ht="19.5" customHeight="1" x14ac:dyDescent="0.3">
      <c r="A2" s="65"/>
      <c r="B2" s="56"/>
      <c r="C2" s="53" t="s">
        <v>14</v>
      </c>
      <c r="D2" s="53"/>
      <c r="E2" s="57"/>
      <c r="F2" s="54" t="s">
        <v>7</v>
      </c>
      <c r="G2" s="54"/>
      <c r="H2" s="58"/>
      <c r="I2" s="55" t="s">
        <v>15</v>
      </c>
      <c r="J2" s="66"/>
      <c r="L2" s="65"/>
      <c r="M2" s="56"/>
      <c r="N2" s="53" t="s">
        <v>14</v>
      </c>
      <c r="O2" s="53"/>
      <c r="P2" s="57"/>
      <c r="Q2" s="54" t="s">
        <v>7</v>
      </c>
      <c r="R2" s="54"/>
      <c r="S2" s="58"/>
      <c r="T2" s="55" t="s">
        <v>15</v>
      </c>
      <c r="U2" s="66"/>
    </row>
    <row r="3" spans="1:21" x14ac:dyDescent="0.3">
      <c r="A3" s="3"/>
      <c r="B3" s="36"/>
      <c r="C3" s="53" t="s">
        <v>8</v>
      </c>
      <c r="D3" s="50"/>
      <c r="E3" s="37"/>
      <c r="F3" s="54" t="s">
        <v>8</v>
      </c>
      <c r="G3" s="51"/>
      <c r="H3" s="38"/>
      <c r="I3" s="55" t="s">
        <v>8</v>
      </c>
      <c r="J3" s="39"/>
      <c r="L3" s="3"/>
      <c r="M3" s="56"/>
      <c r="N3" s="56" t="s">
        <v>9</v>
      </c>
      <c r="O3" s="59"/>
      <c r="P3" s="57"/>
      <c r="Q3" s="54" t="s">
        <v>9</v>
      </c>
      <c r="R3" s="60"/>
      <c r="S3" s="58"/>
      <c r="T3" s="55" t="s">
        <v>9</v>
      </c>
      <c r="U3" s="66"/>
    </row>
    <row r="4" spans="1:21" ht="20.25" customHeight="1" x14ac:dyDescent="0.3">
      <c r="A4" s="67" t="s">
        <v>10</v>
      </c>
      <c r="B4" s="40" t="s">
        <v>13</v>
      </c>
      <c r="C4" s="40" t="s">
        <v>11</v>
      </c>
      <c r="D4" s="40" t="s">
        <v>12</v>
      </c>
      <c r="E4" s="41" t="s">
        <v>13</v>
      </c>
      <c r="F4" s="41" t="s">
        <v>11</v>
      </c>
      <c r="G4" s="41" t="s">
        <v>12</v>
      </c>
      <c r="H4" s="42" t="s">
        <v>13</v>
      </c>
      <c r="I4" s="42" t="s">
        <v>11</v>
      </c>
      <c r="J4" s="43" t="s">
        <v>12</v>
      </c>
      <c r="L4" s="67" t="s">
        <v>10</v>
      </c>
      <c r="M4" s="40" t="s">
        <v>13</v>
      </c>
      <c r="N4" s="40" t="s">
        <v>11</v>
      </c>
      <c r="O4" s="40" t="s">
        <v>12</v>
      </c>
      <c r="P4" s="41" t="s">
        <v>13</v>
      </c>
      <c r="Q4" s="41" t="s">
        <v>11</v>
      </c>
      <c r="R4" s="41" t="s">
        <v>12</v>
      </c>
      <c r="S4" s="42" t="s">
        <v>13</v>
      </c>
      <c r="T4" s="42" t="s">
        <v>11</v>
      </c>
      <c r="U4" s="43" t="s">
        <v>12</v>
      </c>
    </row>
    <row r="5" spans="1:21" ht="20.25" x14ac:dyDescent="0.3">
      <c r="A5" s="68" t="s">
        <v>50</v>
      </c>
      <c r="B5" s="44">
        <v>412990</v>
      </c>
      <c r="C5" s="44">
        <v>572682</v>
      </c>
      <c r="D5" s="44">
        <v>688739</v>
      </c>
      <c r="E5" s="45">
        <v>799402</v>
      </c>
      <c r="F5" s="45">
        <v>958790</v>
      </c>
      <c r="G5" s="45">
        <v>1017584</v>
      </c>
      <c r="H5" s="46">
        <v>2118020</v>
      </c>
      <c r="I5" s="46">
        <v>2628797</v>
      </c>
      <c r="J5" s="47">
        <v>3139115</v>
      </c>
      <c r="L5" s="68" t="s">
        <v>50</v>
      </c>
      <c r="M5" s="44">
        <v>543830</v>
      </c>
      <c r="N5" s="44">
        <v>771689</v>
      </c>
      <c r="O5" s="44">
        <v>937113</v>
      </c>
      <c r="P5" s="45">
        <v>926431</v>
      </c>
      <c r="Q5" s="45">
        <v>1114895</v>
      </c>
      <c r="R5" s="45">
        <v>1184415</v>
      </c>
      <c r="S5" s="46">
        <v>2490394</v>
      </c>
      <c r="T5" s="46">
        <v>3094349</v>
      </c>
      <c r="U5" s="47">
        <v>3697760</v>
      </c>
    </row>
    <row r="6" spans="1:21" ht="20.25" x14ac:dyDescent="0.3">
      <c r="A6" s="68" t="s">
        <v>54</v>
      </c>
      <c r="B6" s="44">
        <v>727644</v>
      </c>
      <c r="C6" s="44">
        <v>1047028</v>
      </c>
      <c r="D6" s="44">
        <v>1279142</v>
      </c>
      <c r="E6" s="45"/>
      <c r="F6" s="45"/>
      <c r="G6" s="45"/>
      <c r="H6" s="46"/>
      <c r="I6" s="46"/>
      <c r="J6" s="47"/>
      <c r="L6" s="68" t="s">
        <v>54</v>
      </c>
      <c r="M6" s="44">
        <v>989324</v>
      </c>
      <c r="N6" s="44">
        <v>1445042</v>
      </c>
      <c r="O6" s="44">
        <v>1775890</v>
      </c>
      <c r="P6" s="45"/>
      <c r="Q6" s="45"/>
      <c r="R6" s="45"/>
      <c r="S6" s="46"/>
      <c r="T6" s="46"/>
      <c r="U6" s="47"/>
    </row>
    <row r="7" spans="1:21" ht="19.5" thickBot="1" x14ac:dyDescent="0.35"/>
    <row r="8" spans="1:21" ht="23.25" x14ac:dyDescent="0.3">
      <c r="A8" s="69"/>
      <c r="B8" s="52"/>
      <c r="C8" s="52"/>
      <c r="D8" s="52"/>
      <c r="E8" s="52"/>
      <c r="F8" s="52" t="s">
        <v>52</v>
      </c>
      <c r="G8" s="52"/>
      <c r="H8" s="52"/>
      <c r="I8" s="52"/>
      <c r="J8" s="61"/>
      <c r="L8" s="69"/>
      <c r="M8" s="52"/>
      <c r="N8" s="52"/>
      <c r="O8" s="52"/>
      <c r="P8" s="52"/>
      <c r="Q8" s="52" t="s">
        <v>52</v>
      </c>
      <c r="R8" s="52"/>
      <c r="S8" s="52"/>
      <c r="T8" s="52"/>
      <c r="U8" s="61"/>
    </row>
    <row r="9" spans="1:21" x14ac:dyDescent="0.3">
      <c r="A9" s="70"/>
      <c r="B9" s="56"/>
      <c r="C9" s="53" t="s">
        <v>14</v>
      </c>
      <c r="D9" s="53"/>
      <c r="E9" s="57"/>
      <c r="F9" s="54" t="s">
        <v>7</v>
      </c>
      <c r="G9" s="54"/>
      <c r="H9" s="58"/>
      <c r="I9" s="55" t="s">
        <v>15</v>
      </c>
      <c r="J9" s="66"/>
      <c r="L9" s="70"/>
      <c r="M9" s="56"/>
      <c r="N9" s="53" t="s">
        <v>14</v>
      </c>
      <c r="O9" s="53"/>
      <c r="P9" s="57"/>
      <c r="Q9" s="54" t="s">
        <v>7</v>
      </c>
      <c r="R9" s="54"/>
      <c r="S9" s="58"/>
      <c r="T9" s="55" t="s">
        <v>15</v>
      </c>
      <c r="U9" s="66"/>
    </row>
    <row r="10" spans="1:21" x14ac:dyDescent="0.3">
      <c r="A10" s="48"/>
      <c r="B10" s="36"/>
      <c r="C10" s="53" t="s">
        <v>8</v>
      </c>
      <c r="D10" s="50"/>
      <c r="E10" s="37"/>
      <c r="F10" s="54" t="s">
        <v>8</v>
      </c>
      <c r="G10" s="51"/>
      <c r="H10" s="38"/>
      <c r="I10" s="55" t="s">
        <v>8</v>
      </c>
      <c r="J10" s="39"/>
      <c r="L10" s="48"/>
      <c r="M10" s="56"/>
      <c r="N10" s="56" t="s">
        <v>9</v>
      </c>
      <c r="O10" s="59"/>
      <c r="P10" s="57"/>
      <c r="Q10" s="54" t="s">
        <v>9</v>
      </c>
      <c r="R10" s="60"/>
      <c r="S10" s="58"/>
      <c r="T10" s="55" t="s">
        <v>9</v>
      </c>
      <c r="U10" s="66"/>
    </row>
    <row r="11" spans="1:21" ht="18.75" customHeight="1" x14ac:dyDescent="0.3">
      <c r="A11" s="49" t="s">
        <v>10</v>
      </c>
      <c r="B11" s="40" t="s">
        <v>13</v>
      </c>
      <c r="C11" s="40" t="s">
        <v>11</v>
      </c>
      <c r="D11" s="40" t="s">
        <v>12</v>
      </c>
      <c r="E11" s="41" t="s">
        <v>13</v>
      </c>
      <c r="F11" s="41" t="s">
        <v>11</v>
      </c>
      <c r="G11" s="41" t="s">
        <v>12</v>
      </c>
      <c r="H11" s="42" t="s">
        <v>13</v>
      </c>
      <c r="I11" s="42" t="s">
        <v>11</v>
      </c>
      <c r="J11" s="43" t="s">
        <v>12</v>
      </c>
      <c r="L11" s="49" t="s">
        <v>10</v>
      </c>
      <c r="M11" s="40" t="s">
        <v>13</v>
      </c>
      <c r="N11" s="40" t="s">
        <v>11</v>
      </c>
      <c r="O11" s="40" t="s">
        <v>12</v>
      </c>
      <c r="P11" s="41" t="s">
        <v>13</v>
      </c>
      <c r="Q11" s="41" t="s">
        <v>11</v>
      </c>
      <c r="R11" s="41" t="s">
        <v>12</v>
      </c>
      <c r="S11" s="42" t="s">
        <v>13</v>
      </c>
      <c r="T11" s="42" t="s">
        <v>11</v>
      </c>
      <c r="U11" s="43" t="s">
        <v>12</v>
      </c>
    </row>
    <row r="12" spans="1:21" ht="20.25" x14ac:dyDescent="0.3">
      <c r="A12" s="68" t="s">
        <v>50</v>
      </c>
      <c r="B12" s="44">
        <v>521520</v>
      </c>
      <c r="C12" s="44">
        <v>725444</v>
      </c>
      <c r="D12" s="44">
        <v>873647</v>
      </c>
      <c r="E12" s="45">
        <v>1010973</v>
      </c>
      <c r="F12" s="45">
        <v>1213596</v>
      </c>
      <c r="G12" s="45">
        <v>1288339</v>
      </c>
      <c r="H12" s="46">
        <v>2694411</v>
      </c>
      <c r="I12" s="46">
        <v>3343740</v>
      </c>
      <c r="J12" s="47">
        <v>3992485</v>
      </c>
      <c r="L12" s="68" t="s">
        <v>50</v>
      </c>
      <c r="M12" s="44">
        <v>669430</v>
      </c>
      <c r="N12" s="44">
        <v>950492</v>
      </c>
      <c r="O12" s="44">
        <v>1154541</v>
      </c>
      <c r="P12" s="45">
        <v>1138003</v>
      </c>
      <c r="Q12" s="45">
        <v>1369702</v>
      </c>
      <c r="R12" s="45">
        <v>1455170</v>
      </c>
      <c r="S12" s="46">
        <v>3066785</v>
      </c>
      <c r="T12" s="46">
        <v>3809291</v>
      </c>
      <c r="U12" s="47">
        <v>4551130</v>
      </c>
    </row>
    <row r="13" spans="1:21" ht="20.25" x14ac:dyDescent="0.3">
      <c r="A13" s="68" t="s">
        <v>54</v>
      </c>
      <c r="B13" s="44">
        <v>922021</v>
      </c>
      <c r="C13" s="44">
        <v>1329869</v>
      </c>
      <c r="D13" s="44">
        <v>1626275</v>
      </c>
      <c r="E13" s="45"/>
      <c r="F13" s="45"/>
      <c r="G13" s="45"/>
      <c r="H13" s="46"/>
      <c r="I13" s="46"/>
      <c r="J13" s="47"/>
      <c r="L13" s="68" t="s">
        <v>54</v>
      </c>
      <c r="M13" s="44">
        <v>1217841</v>
      </c>
      <c r="N13" s="44">
        <v>1779965</v>
      </c>
      <c r="O13" s="44">
        <v>2188063</v>
      </c>
      <c r="P13" s="45"/>
      <c r="Q13" s="45"/>
      <c r="R13" s="45"/>
      <c r="S13" s="46"/>
      <c r="T13" s="46"/>
      <c r="U13" s="47"/>
    </row>
    <row r="14" spans="1:21" ht="19.5" thickBot="1" x14ac:dyDescent="0.35">
      <c r="B14" s="1"/>
      <c r="C14" s="1"/>
    </row>
    <row r="15" spans="1:21" ht="23.25" x14ac:dyDescent="0.3">
      <c r="A15" s="62"/>
      <c r="B15" s="63"/>
      <c r="C15" s="63"/>
      <c r="D15" s="63"/>
      <c r="E15" s="63"/>
      <c r="F15" s="63" t="s">
        <v>53</v>
      </c>
      <c r="G15" s="63"/>
      <c r="H15" s="63"/>
      <c r="I15" s="63"/>
      <c r="J15" s="64"/>
      <c r="L15" s="62"/>
      <c r="M15" s="63"/>
      <c r="N15" s="63"/>
      <c r="O15" s="63"/>
      <c r="P15" s="63"/>
      <c r="Q15" s="63" t="s">
        <v>53</v>
      </c>
      <c r="R15" s="63"/>
      <c r="S15" s="63"/>
      <c r="T15" s="63"/>
      <c r="U15" s="64"/>
    </row>
    <row r="16" spans="1:21" x14ac:dyDescent="0.3">
      <c r="A16" s="48"/>
      <c r="B16" s="56"/>
      <c r="C16" s="53" t="s">
        <v>14</v>
      </c>
      <c r="D16" s="53"/>
      <c r="E16" s="57"/>
      <c r="F16" s="54" t="s">
        <v>7</v>
      </c>
      <c r="G16" s="54"/>
      <c r="H16" s="58"/>
      <c r="I16" s="55" t="s">
        <v>15</v>
      </c>
      <c r="J16" s="66"/>
      <c r="L16" s="48"/>
      <c r="M16" s="56"/>
      <c r="N16" s="53" t="s">
        <v>14</v>
      </c>
      <c r="O16" s="53"/>
      <c r="P16" s="57"/>
      <c r="Q16" s="54" t="s">
        <v>7</v>
      </c>
      <c r="R16" s="54"/>
      <c r="S16" s="58"/>
      <c r="T16" s="55" t="s">
        <v>15</v>
      </c>
      <c r="U16" s="66"/>
    </row>
    <row r="17" spans="1:25" x14ac:dyDescent="0.3">
      <c r="A17" s="48"/>
      <c r="B17" s="36"/>
      <c r="C17" s="53" t="s">
        <v>8</v>
      </c>
      <c r="D17" s="50"/>
      <c r="E17" s="37"/>
      <c r="F17" s="54" t="s">
        <v>8</v>
      </c>
      <c r="G17" s="51"/>
      <c r="H17" s="38"/>
      <c r="I17" s="55" t="s">
        <v>8</v>
      </c>
      <c r="J17" s="39"/>
      <c r="L17" s="48"/>
      <c r="M17" s="56"/>
      <c r="N17" s="56" t="s">
        <v>9</v>
      </c>
      <c r="O17" s="59"/>
      <c r="P17" s="57"/>
      <c r="Q17" s="54" t="s">
        <v>9</v>
      </c>
      <c r="R17" s="60"/>
      <c r="S17" s="58"/>
      <c r="T17" s="55" t="s">
        <v>9</v>
      </c>
      <c r="U17" s="66"/>
    </row>
    <row r="18" spans="1:25" ht="24" customHeight="1" x14ac:dyDescent="0.3">
      <c r="A18" s="49" t="s">
        <v>10</v>
      </c>
      <c r="B18" s="40" t="s">
        <v>13</v>
      </c>
      <c r="C18" s="40" t="s">
        <v>11</v>
      </c>
      <c r="D18" s="40" t="s">
        <v>12</v>
      </c>
      <c r="E18" s="41" t="s">
        <v>13</v>
      </c>
      <c r="F18" s="41" t="s">
        <v>11</v>
      </c>
      <c r="G18" s="41" t="s">
        <v>12</v>
      </c>
      <c r="H18" s="42" t="s">
        <v>13</v>
      </c>
      <c r="I18" s="42" t="s">
        <v>11</v>
      </c>
      <c r="J18" s="43" t="s">
        <v>12</v>
      </c>
      <c r="L18" s="49" t="s">
        <v>10</v>
      </c>
      <c r="M18" s="40" t="s">
        <v>13</v>
      </c>
      <c r="N18" s="40" t="s">
        <v>11</v>
      </c>
      <c r="O18" s="40" t="s">
        <v>12</v>
      </c>
      <c r="P18" s="41" t="s">
        <v>13</v>
      </c>
      <c r="Q18" s="41" t="s">
        <v>11</v>
      </c>
      <c r="R18" s="41" t="s">
        <v>12</v>
      </c>
      <c r="S18" s="42" t="s">
        <v>13</v>
      </c>
      <c r="T18" s="42" t="s">
        <v>11</v>
      </c>
      <c r="U18" s="43" t="s">
        <v>12</v>
      </c>
    </row>
    <row r="19" spans="1:25" ht="18.75" customHeight="1" x14ac:dyDescent="0.3">
      <c r="A19" s="68" t="s">
        <v>50</v>
      </c>
      <c r="B19" s="44">
        <v>434113</v>
      </c>
      <c r="C19" s="44">
        <v>599658</v>
      </c>
      <c r="D19" s="44">
        <v>719970</v>
      </c>
      <c r="E19" s="45">
        <v>834162</v>
      </c>
      <c r="F19" s="45">
        <v>999273</v>
      </c>
      <c r="G19" s="45">
        <v>1060178</v>
      </c>
      <c r="H19" s="46">
        <v>2201067</v>
      </c>
      <c r="I19" s="46">
        <v>2730182</v>
      </c>
      <c r="J19" s="47">
        <v>3258821</v>
      </c>
      <c r="L19" s="68" t="s">
        <v>50</v>
      </c>
      <c r="M19" s="44">
        <v>567212</v>
      </c>
      <c r="N19" s="44">
        <v>802112</v>
      </c>
      <c r="O19" s="44">
        <v>972649</v>
      </c>
      <c r="P19" s="45">
        <v>961192</v>
      </c>
      <c r="Q19" s="45">
        <v>1155378</v>
      </c>
      <c r="R19" s="45">
        <v>1227009</v>
      </c>
      <c r="S19" s="46">
        <v>2573441</v>
      </c>
      <c r="T19" s="46">
        <v>3195733</v>
      </c>
      <c r="U19" s="47">
        <v>3817466</v>
      </c>
    </row>
    <row r="20" spans="1:25" ht="20.25" x14ac:dyDescent="0.3">
      <c r="A20" s="68" t="s">
        <v>54</v>
      </c>
      <c r="B20" s="44">
        <v>760130</v>
      </c>
      <c r="C20" s="44">
        <v>1091220</v>
      </c>
      <c r="D20" s="44">
        <v>1331844</v>
      </c>
      <c r="E20" s="45"/>
      <c r="F20" s="45"/>
      <c r="G20" s="45"/>
      <c r="H20" s="46"/>
      <c r="I20" s="46"/>
      <c r="J20" s="47"/>
      <c r="L20" s="68" t="s">
        <v>54</v>
      </c>
      <c r="M20" s="44">
        <v>1026328</v>
      </c>
      <c r="N20" s="44">
        <v>1496128</v>
      </c>
      <c r="O20" s="44">
        <v>1837202</v>
      </c>
      <c r="P20" s="45"/>
      <c r="Q20" s="45"/>
      <c r="R20" s="45"/>
      <c r="S20" s="46"/>
      <c r="T20" s="46"/>
      <c r="U20" s="47"/>
    </row>
    <row r="21" spans="1:25" x14ac:dyDescent="0.3">
      <c r="B21" s="1"/>
      <c r="C21" s="1"/>
    </row>
    <row r="22" spans="1:25" x14ac:dyDescent="0.3">
      <c r="A22" s="11" t="s">
        <v>59</v>
      </c>
      <c r="B22" s="1"/>
      <c r="C22" s="1"/>
      <c r="T22" s="27"/>
      <c r="U22" s="27"/>
      <c r="V22" s="27"/>
      <c r="W22" s="27"/>
      <c r="X22" s="27"/>
      <c r="Y22" s="27"/>
    </row>
    <row r="23" spans="1:25" x14ac:dyDescent="0.3">
      <c r="A23" s="34" t="s">
        <v>17</v>
      </c>
      <c r="B23" s="78" t="s">
        <v>58</v>
      </c>
      <c r="C23" s="78" t="s">
        <v>60</v>
      </c>
    </row>
    <row r="24" spans="1:25" x14ac:dyDescent="0.3">
      <c r="A24" s="12" t="s">
        <v>18</v>
      </c>
      <c r="B24" s="13">
        <v>3.5</v>
      </c>
      <c r="C24" s="14">
        <f>ROUND($B$24*$B$30,0)</f>
        <v>13762</v>
      </c>
      <c r="H24" s="127"/>
      <c r="I24" s="128" t="s">
        <v>74</v>
      </c>
      <c r="J24" s="128" t="s">
        <v>56</v>
      </c>
      <c r="K24" s="128" t="s">
        <v>57</v>
      </c>
    </row>
    <row r="25" spans="1:25" x14ac:dyDescent="0.3">
      <c r="A25" s="15" t="s">
        <v>19</v>
      </c>
      <c r="B25" s="16">
        <v>4.5</v>
      </c>
      <c r="C25" s="17">
        <f>ROUND($B$25*$B$30,0)</f>
        <v>17694</v>
      </c>
      <c r="I25" s="142" t="s">
        <v>18</v>
      </c>
      <c r="J25" s="142" t="s">
        <v>19</v>
      </c>
      <c r="K25" s="142" t="s">
        <v>20</v>
      </c>
      <c r="L25" s="142" t="s">
        <v>21</v>
      </c>
      <c r="M25" s="142" t="s">
        <v>46</v>
      </c>
    </row>
    <row r="26" spans="1:25" x14ac:dyDescent="0.3">
      <c r="A26" s="18" t="s">
        <v>20</v>
      </c>
      <c r="B26" s="19">
        <v>6</v>
      </c>
      <c r="C26" s="20">
        <f>ROUND($B$26*$B$30,0)</f>
        <v>23592</v>
      </c>
    </row>
    <row r="27" spans="1:25" x14ac:dyDescent="0.3">
      <c r="A27" s="12" t="s">
        <v>21</v>
      </c>
      <c r="B27" s="13">
        <v>6.5</v>
      </c>
      <c r="C27" s="14">
        <f>ROUND($B$27*$B$30,0)</f>
        <v>25558</v>
      </c>
      <c r="J27" s="1" t="s">
        <v>97</v>
      </c>
      <c r="K27" s="1" t="s">
        <v>98</v>
      </c>
    </row>
    <row r="28" spans="1:25" x14ac:dyDescent="0.3">
      <c r="A28" s="12" t="s">
        <v>46</v>
      </c>
      <c r="B28" s="13">
        <v>8</v>
      </c>
      <c r="C28" s="14">
        <f>ROUND($B$28*$B$30,0)</f>
        <v>31456</v>
      </c>
    </row>
    <row r="29" spans="1:25" x14ac:dyDescent="0.3">
      <c r="B29" s="1"/>
      <c r="I29" s="142" t="s">
        <v>109</v>
      </c>
      <c r="J29" s="142" t="s">
        <v>110</v>
      </c>
    </row>
    <row r="30" spans="1:25" x14ac:dyDescent="0.3">
      <c r="A30" s="8" t="s">
        <v>6</v>
      </c>
      <c r="B30" s="8">
        <v>3932</v>
      </c>
    </row>
    <row r="31" spans="1:25" x14ac:dyDescent="0.3">
      <c r="A31" s="35" t="s">
        <v>48</v>
      </c>
      <c r="B31" s="21">
        <f>ROUND(6*$B$30,0)</f>
        <v>23592</v>
      </c>
    </row>
    <row r="32" spans="1:25" x14ac:dyDescent="0.3">
      <c r="A32" s="35" t="s">
        <v>49</v>
      </c>
      <c r="B32" s="21">
        <f>ROUND(96*$B$30,0)</f>
        <v>377472</v>
      </c>
      <c r="C32" s="2" t="s">
        <v>111</v>
      </c>
    </row>
    <row r="33" spans="1:5" x14ac:dyDescent="0.3">
      <c r="A33" s="35" t="s">
        <v>49</v>
      </c>
      <c r="B33" s="21">
        <f>ROUND(47*$B$30,0)</f>
        <v>184804</v>
      </c>
      <c r="C33" s="2" t="s">
        <v>112</v>
      </c>
    </row>
    <row r="34" spans="1:5" ht="19.5" thickBot="1" x14ac:dyDescent="0.35">
      <c r="B34" s="1"/>
      <c r="E34" s="77"/>
    </row>
    <row r="35" spans="1:5" x14ac:dyDescent="0.3">
      <c r="A35" s="9" t="s">
        <v>27</v>
      </c>
      <c r="B35" s="10"/>
    </row>
    <row r="36" spans="1:5" ht="37.5" x14ac:dyDescent="0.3">
      <c r="A36" s="151" t="s">
        <v>91</v>
      </c>
      <c r="B36" s="152">
        <v>1</v>
      </c>
    </row>
    <row r="37" spans="1:5" ht="18.75" customHeight="1" x14ac:dyDescent="0.3">
      <c r="A37" s="151" t="s">
        <v>92</v>
      </c>
      <c r="B37" s="152">
        <v>0.85</v>
      </c>
    </row>
    <row r="38" spans="1:5" x14ac:dyDescent="0.3">
      <c r="A38" s="153" t="s">
        <v>34</v>
      </c>
      <c r="B38" s="152">
        <v>0.75</v>
      </c>
    </row>
    <row r="39" spans="1:5" x14ac:dyDescent="0.3">
      <c r="A39" s="153" t="s">
        <v>22</v>
      </c>
      <c r="B39" s="152">
        <v>0.65</v>
      </c>
    </row>
    <row r="40" spans="1:5" x14ac:dyDescent="0.3">
      <c r="A40" s="48" t="s">
        <v>23</v>
      </c>
      <c r="B40" s="154">
        <v>0.6</v>
      </c>
    </row>
    <row r="41" spans="1:5" x14ac:dyDescent="0.3">
      <c r="A41" s="48" t="s">
        <v>24</v>
      </c>
      <c r="B41" s="154">
        <v>0.57999999999999996</v>
      </c>
    </row>
    <row r="42" spans="1:5" x14ac:dyDescent="0.3">
      <c r="A42" s="48" t="s">
        <v>29</v>
      </c>
      <c r="B42" s="154">
        <v>0.56000000000000005</v>
      </c>
    </row>
    <row r="43" spans="1:5" x14ac:dyDescent="0.3">
      <c r="A43" s="155" t="s">
        <v>35</v>
      </c>
      <c r="B43" s="156">
        <v>0.52</v>
      </c>
    </row>
    <row r="44" spans="1:5" x14ac:dyDescent="0.3">
      <c r="A44" s="48" t="s">
        <v>36</v>
      </c>
      <c r="B44" s="152">
        <v>0.49</v>
      </c>
    </row>
    <row r="45" spans="1:5" x14ac:dyDescent="0.3">
      <c r="A45" s="157" t="s">
        <v>30</v>
      </c>
      <c r="B45" s="157">
        <v>0.45</v>
      </c>
    </row>
    <row r="46" spans="1:5" x14ac:dyDescent="0.3">
      <c r="A46" s="157" t="s">
        <v>47</v>
      </c>
      <c r="B46" s="157">
        <v>0.4</v>
      </c>
    </row>
    <row r="47" spans="1:5" x14ac:dyDescent="0.3">
      <c r="A47" s="157" t="s">
        <v>25</v>
      </c>
      <c r="B47" s="157">
        <v>0.38</v>
      </c>
    </row>
    <row r="48" spans="1:5" ht="19.5" thickBot="1" x14ac:dyDescent="0.35">
      <c r="A48"/>
      <c r="B48"/>
    </row>
    <row r="49" spans="1:2" x14ac:dyDescent="0.3">
      <c r="A49" s="29" t="s">
        <v>28</v>
      </c>
      <c r="B49" s="30"/>
    </row>
    <row r="50" spans="1:2" x14ac:dyDescent="0.3">
      <c r="A50" s="6" t="s">
        <v>31</v>
      </c>
      <c r="B50" s="4">
        <v>0.3</v>
      </c>
    </row>
    <row r="51" spans="1:2" x14ac:dyDescent="0.3">
      <c r="A51" s="7" t="s">
        <v>37</v>
      </c>
      <c r="B51" s="4">
        <v>0.28999999999999998</v>
      </c>
    </row>
    <row r="52" spans="1:2" x14ac:dyDescent="0.3">
      <c r="A52" s="7" t="s">
        <v>38</v>
      </c>
      <c r="B52" s="4">
        <v>0.28000000000000003</v>
      </c>
    </row>
    <row r="53" spans="1:2" x14ac:dyDescent="0.3">
      <c r="A53" s="3" t="s">
        <v>39</v>
      </c>
      <c r="B53" s="4">
        <v>0.27</v>
      </c>
    </row>
    <row r="54" spans="1:2" x14ac:dyDescent="0.3">
      <c r="A54" s="3" t="s">
        <v>40</v>
      </c>
      <c r="B54" s="4">
        <v>0.26</v>
      </c>
    </row>
    <row r="55" spans="1:2" x14ac:dyDescent="0.3">
      <c r="A55" s="3" t="s">
        <v>41</v>
      </c>
      <c r="B55" s="4">
        <v>0.25</v>
      </c>
    </row>
    <row r="56" spans="1:2" x14ac:dyDescent="0.3">
      <c r="A56" s="28" t="s">
        <v>42</v>
      </c>
      <c r="B56" s="4">
        <v>0.24</v>
      </c>
    </row>
    <row r="57" spans="1:2" x14ac:dyDescent="0.3">
      <c r="A57" s="3" t="s">
        <v>43</v>
      </c>
      <c r="B57" s="4">
        <v>0.23</v>
      </c>
    </row>
    <row r="58" spans="1:2" x14ac:dyDescent="0.3">
      <c r="A58" s="3" t="s">
        <v>44</v>
      </c>
      <c r="B58" s="4">
        <v>0.22</v>
      </c>
    </row>
    <row r="59" spans="1:2" ht="19.5" thickBot="1" x14ac:dyDescent="0.35">
      <c r="A59" s="5" t="s">
        <v>45</v>
      </c>
      <c r="B59" s="31">
        <v>0.21</v>
      </c>
    </row>
  </sheetData>
  <sheetProtection algorithmName="SHA-512" hashValue="b6QmxZyIGk7PvhA1R6bJbmSDSitH4+qE20PhZGDXULLFPQ8d8WCUP891wL5srD9aIl7g0M7Db1Fne1tK/rTUCA==" saltValue="OFAqBO0eziUeEpi0nG/bhw==" spinCount="100000" sheet="1" selectLockedCells="1" selectUnlockedCells="1"/>
  <pageMargins left="0" right="0" top="0" bottom="0" header="0" footer="0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2025 г</vt:lpstr>
      <vt:lpstr>Расчет</vt:lpstr>
      <vt:lpstr>формула</vt:lpstr>
      <vt:lpstr>'2025 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Балжан Шаингориевна Альбиева</dc:creator>
  <cp:lastModifiedBy>Жаникенова Салтанат Тагаевна</cp:lastModifiedBy>
  <cp:lastPrinted>2024-09-16T12:40:40Z</cp:lastPrinted>
  <dcterms:created xsi:type="dcterms:W3CDTF">2017-04-19T13:48:19Z</dcterms:created>
  <dcterms:modified xsi:type="dcterms:W3CDTF">2025-02-03T05:39:33Z</dcterms:modified>
</cp:coreProperties>
</file>