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F2E" lockStructure="1"/>
  <bookViews>
    <workbookView xWindow="0" yWindow="0" windowWidth="28800" windowHeight="11130" tabRatio="894"/>
  </bookViews>
  <sheets>
    <sheet name="Расчет объема финансирования" sheetId="50" r:id="rId1"/>
    <sheet name="Расчет" sheetId="51" state="hidden" r:id="rId2"/>
    <sheet name="формула" sheetId="47" state="hidden" r:id="rId3"/>
  </sheets>
  <definedNames>
    <definedName name="_xlnm._FilterDatabase" localSheetId="1" hidden="1">Расчет!#REF!</definedName>
    <definedName name="_xlnm._FilterDatabase" localSheetId="0" hidden="1">'Расчет объема финансирования'!#REF!</definedName>
    <definedName name="_xlnm.Print_Titles" localSheetId="1">Расчет!$A:$B,Расчет!#REF!</definedName>
    <definedName name="_xlnm.Print_Titles" localSheetId="0">'Расчет объема финансирования'!$A:$B,'Расчет объема финансирования'!#REF!</definedName>
    <definedName name="_xlnm.Print_Area" localSheetId="1">Расчет!#REF!</definedName>
    <definedName name="_xlnm.Print_Area" localSheetId="0">'Расчет объема финансирования'!$A$1:$O$24</definedName>
  </definedNames>
  <calcPr calcId="145621"/>
</workbook>
</file>

<file path=xl/calcChain.xml><?xml version="1.0" encoding="utf-8"?>
<calcChain xmlns="http://schemas.openxmlformats.org/spreadsheetml/2006/main">
  <c r="C28" i="47" l="1"/>
  <c r="C39" i="47"/>
  <c r="C38" i="47"/>
  <c r="C37" i="47"/>
  <c r="D6" i="51" l="1"/>
  <c r="E31" i="50" l="1"/>
  <c r="E32" i="50"/>
  <c r="E30" i="50"/>
  <c r="B31" i="47" l="1"/>
  <c r="B22" i="51" s="1"/>
  <c r="A17" i="51"/>
  <c r="D5" i="51"/>
  <c r="D4" i="51"/>
  <c r="C6" i="51"/>
  <c r="C5" i="51"/>
  <c r="C4" i="51"/>
  <c r="B6" i="51"/>
  <c r="B5" i="51"/>
  <c r="B4" i="51"/>
  <c r="E4" i="51" l="1"/>
  <c r="E5" i="51"/>
  <c r="B32" i="47"/>
  <c r="C24" i="47"/>
  <c r="B17" i="51" l="1"/>
  <c r="A32" i="51" l="1"/>
  <c r="B32" i="51" l="1"/>
  <c r="B33" i="47"/>
  <c r="E6" i="51" l="1"/>
  <c r="E7" i="51" l="1"/>
  <c r="A12" i="51"/>
  <c r="E33" i="50" l="1"/>
  <c r="C17" i="51" s="1"/>
  <c r="C32" i="51" l="1"/>
  <c r="D32" i="51" s="1"/>
  <c r="A22" i="51"/>
  <c r="C22" i="51" s="1"/>
  <c r="B27" i="51" s="1"/>
  <c r="C27" i="47"/>
  <c r="C26" i="47"/>
  <c r="C25" i="47"/>
  <c r="B12" i="51" s="1"/>
  <c r="C12" i="51" s="1"/>
  <c r="A27" i="51" s="1"/>
  <c r="C27" i="51" l="1"/>
  <c r="F39" i="50"/>
  <c r="F37" i="50" l="1"/>
  <c r="F41" i="50" s="1"/>
  <c r="F43" i="50" s="1"/>
</calcChain>
</file>

<file path=xl/sharedStrings.xml><?xml version="1.0" encoding="utf-8"?>
<sst xmlns="http://schemas.openxmlformats.org/spreadsheetml/2006/main" count="233" uniqueCount="100">
  <si>
    <t>1 - 4 классы</t>
  </si>
  <si>
    <t>5 - 9 классы</t>
  </si>
  <si>
    <t>10 - 11 классы</t>
  </si>
  <si>
    <t>ИТОГО</t>
  </si>
  <si>
    <t>уч-ся коррекц. классов</t>
  </si>
  <si>
    <t>МРП</t>
  </si>
  <si>
    <t>КРО</t>
  </si>
  <si>
    <t>ГОРОД</t>
  </si>
  <si>
    <t>СЕЛО</t>
  </si>
  <si>
    <t>z</t>
  </si>
  <si>
    <t>5-9 классы</t>
  </si>
  <si>
    <t>10-11 классы</t>
  </si>
  <si>
    <t>1-4 классы</t>
  </si>
  <si>
    <t>Общеобразовательные</t>
  </si>
  <si>
    <t>На дому</t>
  </si>
  <si>
    <t>уч-ся общеобр. классов</t>
  </si>
  <si>
    <t>Наименование/регион</t>
  </si>
  <si>
    <t>1 группа</t>
  </si>
  <si>
    <t>2 группа</t>
  </si>
  <si>
    <t>3 группа</t>
  </si>
  <si>
    <t>4 группа</t>
  </si>
  <si>
    <t>Кап. расходы</t>
  </si>
  <si>
    <t>5 группа</t>
  </si>
  <si>
    <t>A1 Кап.расходы</t>
  </si>
  <si>
    <t>E z + L</t>
  </si>
  <si>
    <t>ОБЫЧНЫЕ</t>
  </si>
  <si>
    <t>ЭКОЛОГИЯ</t>
  </si>
  <si>
    <t>РАДИАЦИЯ</t>
  </si>
  <si>
    <t>E z (ООП) + L</t>
  </si>
  <si>
    <t>дети с ООП в общеобр. классах</t>
  </si>
  <si>
    <t>Экология</t>
  </si>
  <si>
    <t>Радиация</t>
  </si>
  <si>
    <t>Коэф-ент</t>
  </si>
  <si>
    <t>Коммунальные услуги + интернет</t>
  </si>
  <si>
    <t>Группы</t>
  </si>
  <si>
    <t>←</t>
  </si>
  <si>
    <t>Уровень образования</t>
  </si>
  <si>
    <t>Всего Контингент</t>
  </si>
  <si>
    <t>1. Расчет объема подушевого финансирования без учета капитальных затрат</t>
  </si>
  <si>
    <t>Объем подушевого финансирования без капитальных затрат</t>
  </si>
  <si>
    <t>Всего контингент</t>
  </si>
  <si>
    <t>Норматив на капитальные расходы</t>
  </si>
  <si>
    <t>ИТОГО объем подушевого финансирования</t>
  </si>
  <si>
    <t>Город</t>
  </si>
  <si>
    <t>Село</t>
  </si>
  <si>
    <t>2. Выберите из раскрывающегося списка</t>
  </si>
  <si>
    <t>3. Выберите из раскрывающегося списка</t>
  </si>
  <si>
    <t>2. Расчет коммунальных затрат</t>
  </si>
  <si>
    <t>Группа</t>
  </si>
  <si>
    <t>Норматив</t>
  </si>
  <si>
    <t>Объем комм.затрат</t>
  </si>
  <si>
    <t>Без доплат</t>
  </si>
  <si>
    <t>Способ введения новых мест</t>
  </si>
  <si>
    <t>2. Территориальная принадлежность (месторасположение: город/село)</t>
  </si>
  <si>
    <t>3. Виды доплат (без доплат, экология, радиация)</t>
  </si>
  <si>
    <t>Реконструкция</t>
  </si>
  <si>
    <t>Строительство</t>
  </si>
  <si>
    <t>Операционные расходы</t>
  </si>
  <si>
    <t>Контингент</t>
  </si>
  <si>
    <t>4. Выберите из раскрывающегося списка</t>
  </si>
  <si>
    <t>1 группа - для Атырауской, Костанайской, Мангистауской областей</t>
  </si>
  <si>
    <t>3 группа - для Восточно-Казахстанской, Павлодарской, Северо-Казахстанской областей</t>
  </si>
  <si>
    <t xml:space="preserve">4 группа - для Акмолинской, Жамбылской областей </t>
  </si>
  <si>
    <t xml:space="preserve">5 группа - для Кызылординской области </t>
  </si>
  <si>
    <t>Возмещение затрат на строительство/реконструкцию</t>
  </si>
  <si>
    <r>
      <t xml:space="preserve">   (только при условии </t>
    </r>
    <r>
      <rPr>
        <b/>
        <sz val="18"/>
        <color rgb="FFFF0000"/>
        <rFont val="Times New Roman"/>
        <family val="1"/>
        <charset val="204"/>
      </rPr>
      <t>ввода новых</t>
    </r>
    <r>
      <rPr>
        <b/>
        <sz val="14"/>
        <color theme="1"/>
        <rFont val="Times New Roman"/>
        <family val="1"/>
        <charset val="204"/>
      </rPr>
      <t xml:space="preserve">  мест)</t>
    </r>
  </si>
  <si>
    <t>Объем  ПФ без капов</t>
  </si>
  <si>
    <t>1. Проставьте свою проектную мощность в ячейку F3</t>
  </si>
  <si>
    <t>учащиеся общеобразовательных классов, в т.ч.:</t>
  </si>
  <si>
    <t>учащиеся коррекционных классов</t>
  </si>
  <si>
    <t>нормотипичные  учащиеся</t>
  </si>
  <si>
    <t xml:space="preserve">учащиеся с ООП в общеобразователь-ных классах </t>
  </si>
  <si>
    <t>1. Проектная мощность интерната, мест проживания</t>
  </si>
  <si>
    <t>5. Выберите из раскрывающегося списка</t>
  </si>
  <si>
    <t>1 группа - для Актюбинской, Жамбылской, Западно-Казахстанской, Кызылординской, Павлодарской, Северо-Казахстанской областей</t>
  </si>
  <si>
    <t>2 группа - для Акмолинской, Алматинской, Карагандинской, Костанайской, Туркестанской областей и г.Шымкент</t>
  </si>
  <si>
    <t>6. Возмещение затрат на строительство/реконструкцию</t>
  </si>
  <si>
    <t>7. Прогнозный контингент школы, учащихся</t>
  </si>
  <si>
    <t xml:space="preserve">6. Выберите из раскрывающегося списка </t>
  </si>
  <si>
    <t>7. Проставьте контингент 1-4 классов в ячейки (при наличии)</t>
  </si>
  <si>
    <t>8. Проставьте контингент 5-9 классов в ячейки  (при наличии)</t>
  </si>
  <si>
    <t>9. Проставьте контингент 10-11 классов в ячейки  (при наличии)</t>
  </si>
  <si>
    <t>питание</t>
  </si>
  <si>
    <t>ком.усл</t>
  </si>
  <si>
    <t>А3</t>
  </si>
  <si>
    <t>Питание</t>
  </si>
  <si>
    <t>3. Расчет расходов на питание</t>
  </si>
  <si>
    <t>4. Расчет объема капитальных затрат</t>
  </si>
  <si>
    <t>5. Объем подушевого финансирования</t>
  </si>
  <si>
    <t>6. Объем амортизационных затрат</t>
  </si>
  <si>
    <t>4. Группа (в зависимости от нормы расходов на текущее СОДЕРЖАНИЕ организаций среднего образования )</t>
  </si>
  <si>
    <t>A3 строит</t>
  </si>
  <si>
    <t>A3 рекон</t>
  </si>
  <si>
    <t>5. Группа (в зависимости от нормы расходов на ПИТАНИЕ обучающихся, проживающих в интернате при школе (школе-интернате частной организации среднего образования )</t>
  </si>
  <si>
    <t>8. Объем подушевого финансирования (тенге)</t>
  </si>
  <si>
    <t>ИТОГО в год</t>
  </si>
  <si>
    <t>ИТОГО в месяц</t>
  </si>
  <si>
    <t>3 группа - для Восточно-Казахстанской, Атырауской, Мангистауской областей и г.г.Алматы, Астана</t>
  </si>
  <si>
    <t>2 группа - для Актюбинской, Алматинской, Западно-Казахстанской, Карагандинской, Туркестанской областей и городов Астана, Алматы и Шымкент</t>
  </si>
  <si>
    <r>
      <t xml:space="preserve">РАСЧЕТ ОБЪЕМА ПОДУШЕВОГО ФИНАНСИРОВАНИЯ ДЛЯ ЧАСТНЫХ ШКОЛ  </t>
    </r>
    <r>
      <rPr>
        <b/>
        <u/>
        <sz val="12"/>
        <rFont val="Times New Roman"/>
        <family val="1"/>
        <charset val="204"/>
      </rPr>
      <t>ИНТЕРНАТОВ</t>
    </r>
    <r>
      <rPr>
        <b/>
        <sz val="12"/>
        <color theme="1"/>
        <rFont val="Times New Roman"/>
        <family val="1"/>
        <charset val="204"/>
      </rPr>
      <t xml:space="preserve">  НА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</si>
</sst>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_₽"/>
    <numFmt numFmtId="166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 applyNumberFormat="0" applyFill="0" applyBorder="0" applyProtection="0"/>
    <xf numFmtId="0" fontId="29" fillId="0" borderId="0"/>
    <xf numFmtId="0" fontId="8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6" xfId="0" applyFont="1" applyBorder="1"/>
    <xf numFmtId="0" fontId="2" fillId="2" borderId="2" xfId="0" applyFont="1" applyFill="1" applyBorder="1"/>
    <xf numFmtId="0" fontId="2" fillId="0" borderId="0" xfId="0" applyFont="1"/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0" borderId="7" xfId="0" applyNumberFormat="1" applyFont="1" applyBorder="1"/>
    <xf numFmtId="0" fontId="3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9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16" fontId="2" fillId="0" borderId="6" xfId="0" applyNumberFormat="1" applyFont="1" applyBorder="1" applyAlignment="1">
      <alignment horizontal="left"/>
    </xf>
    <xf numFmtId="0" fontId="1" fillId="4" borderId="14" xfId="0" applyFont="1" applyFill="1" applyBorder="1" applyAlignment="1"/>
    <xf numFmtId="0" fontId="1" fillId="3" borderId="14" xfId="0" applyFont="1" applyFill="1" applyBorder="1" applyAlignment="1"/>
    <xf numFmtId="0" fontId="1" fillId="9" borderId="14" xfId="0" applyFont="1" applyFill="1" applyBorder="1" applyAlignment="1"/>
    <xf numFmtId="0" fontId="1" fillId="9" borderId="20" xfId="0" applyFont="1" applyFill="1" applyBorder="1" applyAlignment="1"/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/>
    <xf numFmtId="0" fontId="13" fillId="0" borderId="6" xfId="0" applyFont="1" applyFill="1" applyBorder="1" applyAlignment="1">
      <alignment vertical="center"/>
    </xf>
    <xf numFmtId="0" fontId="1" fillId="4" borderId="12" xfId="0" applyFont="1" applyFill="1" applyBorder="1" applyAlignment="1"/>
    <xf numFmtId="0" fontId="1" fillId="3" borderId="12" xfId="0" applyFont="1" applyFill="1" applyBorder="1" applyAlignment="1"/>
    <xf numFmtId="0" fontId="12" fillId="10" borderId="2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9" borderId="20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/>
    <xf numFmtId="0" fontId="12" fillId="10" borderId="15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2" fillId="12" borderId="23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5" fillId="0" borderId="0" xfId="0" applyFont="1" applyAlignment="1"/>
    <xf numFmtId="3" fontId="1" fillId="0" borderId="0" xfId="0" applyNumberFormat="1" applyFont="1" applyFill="1"/>
    <xf numFmtId="0" fontId="13" fillId="13" borderId="3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1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3" fillId="13" borderId="3" xfId="0" applyNumberFormat="1" applyFont="1" applyFill="1" applyBorder="1" applyAlignment="1">
      <alignment horizontal="center"/>
    </xf>
    <xf numFmtId="3" fontId="16" fillId="13" borderId="5" xfId="0" applyNumberFormat="1" applyFont="1" applyFill="1" applyBorder="1" applyAlignment="1" applyProtection="1">
      <alignment horizontal="center" vertical="center"/>
      <protection hidden="1"/>
    </xf>
    <xf numFmtId="3" fontId="13" fillId="13" borderId="6" xfId="0" applyNumberFormat="1" applyFont="1" applyFill="1" applyBorder="1" applyAlignment="1">
      <alignment horizontal="center"/>
    </xf>
    <xf numFmtId="3" fontId="13" fillId="13" borderId="8" xfId="0" applyNumberFormat="1" applyFont="1" applyFill="1" applyBorder="1" applyAlignment="1">
      <alignment horizontal="center"/>
    </xf>
    <xf numFmtId="3" fontId="16" fillId="0" borderId="9" xfId="0" applyNumberFormat="1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3" fontId="14" fillId="13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/>
    <xf numFmtId="3" fontId="13" fillId="0" borderId="28" xfId="0" applyNumberFormat="1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3" fontId="17" fillId="13" borderId="5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wrapText="1"/>
    </xf>
    <xf numFmtId="3" fontId="17" fillId="11" borderId="1" xfId="0" applyNumberFormat="1" applyFont="1" applyFill="1" applyBorder="1" applyAlignment="1">
      <alignment horizontal="center" vertical="center" wrapText="1"/>
    </xf>
    <xf numFmtId="3" fontId="14" fillId="11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18" fillId="0" borderId="0" xfId="0" applyFont="1"/>
    <xf numFmtId="0" fontId="19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/>
    </xf>
    <xf numFmtId="3" fontId="3" fillId="13" borderId="6" xfId="0" applyNumberFormat="1" applyFont="1" applyFill="1" applyBorder="1" applyAlignment="1"/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3" fontId="9" fillId="13" borderId="7" xfId="0" applyNumberFormat="1" applyFont="1" applyFill="1" applyBorder="1" applyAlignment="1" applyProtection="1">
      <alignment horizontal="center" vertical="center" wrapText="1"/>
      <protection hidden="1"/>
    </xf>
    <xf numFmtId="3" fontId="3" fillId="13" borderId="13" xfId="0" applyNumberFormat="1" applyFont="1" applyFill="1" applyBorder="1" applyAlignment="1"/>
    <xf numFmtId="3" fontId="9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wrapText="1"/>
    </xf>
    <xf numFmtId="0" fontId="9" fillId="0" borderId="18" xfId="0" applyFont="1" applyBorder="1"/>
    <xf numFmtId="3" fontId="3" fillId="13" borderId="19" xfId="0" applyNumberFormat="1" applyFont="1" applyFill="1" applyBorder="1" applyAlignment="1" applyProtection="1">
      <alignment horizontal="center" vertical="center" wrapText="1"/>
      <protection hidden="1"/>
    </xf>
    <xf numFmtId="3" fontId="13" fillId="0" borderId="9" xfId="0" applyNumberFormat="1" applyFont="1" applyFill="1" applyBorder="1" applyAlignment="1" applyProtection="1">
      <alignment horizontal="center" vertical="center"/>
      <protection hidden="1"/>
    </xf>
    <xf numFmtId="3" fontId="14" fillId="13" borderId="10" xfId="0" applyNumberFormat="1" applyFont="1" applyFill="1" applyBorder="1" applyAlignment="1" applyProtection="1">
      <alignment horizontal="center" vertical="center"/>
      <protection hidden="1"/>
    </xf>
    <xf numFmtId="3" fontId="16" fillId="0" borderId="4" xfId="0" applyNumberFormat="1" applyFont="1" applyFill="1" applyBorder="1" applyAlignment="1" applyProtection="1">
      <alignment horizontal="center" vertical="center"/>
      <protection hidden="1"/>
    </xf>
    <xf numFmtId="3" fontId="16" fillId="0" borderId="1" xfId="0" applyNumberFormat="1" applyFont="1" applyFill="1" applyBorder="1" applyAlignment="1" applyProtection="1">
      <alignment horizontal="center" vertical="center"/>
      <protection hidden="1"/>
    </xf>
    <xf numFmtId="165" fontId="9" fillId="13" borderId="24" xfId="0" applyNumberFormat="1" applyFont="1" applyFill="1" applyBorder="1" applyAlignment="1" applyProtection="1">
      <alignment horizontal="center" vertical="center"/>
      <protection locked="0"/>
    </xf>
    <xf numFmtId="3" fontId="17" fillId="11" borderId="3" xfId="0" applyNumberFormat="1" applyFont="1" applyFill="1" applyBorder="1" applyAlignment="1">
      <alignment horizontal="center" vertical="center" wrapText="1"/>
    </xf>
    <xf numFmtId="3" fontId="17" fillId="11" borderId="4" xfId="0" applyNumberFormat="1" applyFont="1" applyFill="1" applyBorder="1" applyAlignment="1">
      <alignment horizontal="center" vertical="center" wrapText="1"/>
    </xf>
    <xf numFmtId="3" fontId="17" fillId="11" borderId="5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  <protection hidden="1"/>
    </xf>
    <xf numFmtId="3" fontId="14" fillId="11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3" fontId="22" fillId="0" borderId="0" xfId="0" applyNumberFormat="1" applyFont="1" applyFill="1" applyAlignment="1">
      <alignment horizontal="left" vertical="center"/>
    </xf>
    <xf numFmtId="0" fontId="3" fillId="11" borderId="24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4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27" fillId="0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top" wrapText="1" readingOrder="1"/>
    </xf>
    <xf numFmtId="166" fontId="1" fillId="0" borderId="0" xfId="0" applyNumberFormat="1" applyFont="1" applyFill="1"/>
    <xf numFmtId="166" fontId="1" fillId="0" borderId="0" xfId="0" applyNumberFormat="1" applyFont="1" applyAlignment="1">
      <alignment horizontal="center"/>
    </xf>
    <xf numFmtId="166" fontId="1" fillId="0" borderId="0" xfId="0" applyNumberFormat="1" applyFont="1"/>
    <xf numFmtId="3" fontId="1" fillId="0" borderId="0" xfId="0" applyNumberFormat="1" applyFont="1" applyFill="1" applyAlignment="1" applyProtection="1">
      <alignment horizontal="center"/>
      <protection hidden="1"/>
    </xf>
    <xf numFmtId="3" fontId="1" fillId="0" borderId="0" xfId="0" applyNumberFormat="1" applyFont="1" applyFill="1" applyAlignment="1">
      <alignment horizontal="center"/>
    </xf>
    <xf numFmtId="4" fontId="3" fillId="0" borderId="24" xfId="0" applyNumberFormat="1" applyFont="1" applyFill="1" applyBorder="1" applyAlignment="1" applyProtection="1">
      <alignment horizontal="center" vertical="center"/>
      <protection hidden="1"/>
    </xf>
    <xf numFmtId="4" fontId="3" fillId="11" borderId="2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wrapText="1"/>
    </xf>
    <xf numFmtId="3" fontId="10" fillId="11" borderId="25" xfId="0" applyNumberFormat="1" applyFont="1" applyFill="1" applyBorder="1" applyAlignment="1" applyProtection="1">
      <alignment horizontal="center" vertical="center"/>
      <protection hidden="1"/>
    </xf>
    <xf numFmtId="3" fontId="10" fillId="11" borderId="26" xfId="0" applyNumberFormat="1" applyFont="1" applyFill="1" applyBorder="1" applyAlignment="1" applyProtection="1">
      <alignment horizontal="center" vertical="center"/>
      <protection hidden="1"/>
    </xf>
    <xf numFmtId="3" fontId="10" fillId="11" borderId="27" xfId="0" applyNumberFormat="1" applyFont="1" applyFill="1" applyBorder="1" applyAlignment="1" applyProtection="1">
      <alignment horizontal="center" vertical="center"/>
      <protection hidden="1"/>
    </xf>
    <xf numFmtId="3" fontId="3" fillId="13" borderId="5" xfId="0" applyNumberFormat="1" applyFont="1" applyFill="1" applyBorder="1" applyAlignment="1">
      <alignment horizontal="center" vertical="center" wrapText="1"/>
    </xf>
    <xf numFmtId="3" fontId="3" fillId="13" borderId="7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/>
      <protection hidden="1"/>
    </xf>
    <xf numFmtId="3" fontId="10" fillId="0" borderId="26" xfId="0" applyNumberFormat="1" applyFont="1" applyFill="1" applyBorder="1" applyAlignment="1" applyProtection="1">
      <alignment horizontal="center" vertical="center"/>
      <protection hidden="1"/>
    </xf>
    <xf numFmtId="3" fontId="10" fillId="0" borderId="27" xfId="0" applyNumberFormat="1" applyFont="1" applyFill="1" applyBorder="1" applyAlignment="1" applyProtection="1">
      <alignment horizontal="center" vertical="center"/>
      <protection hidden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 readingOrder="1"/>
    </xf>
    <xf numFmtId="3" fontId="3" fillId="0" borderId="4" xfId="0" applyNumberFormat="1" applyFont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horizontal="center" vertical="center" wrapText="1" readingOrder="1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9" borderId="14" xfId="0" applyNumberFormat="1" applyFont="1" applyFill="1" applyBorder="1" applyAlignment="1">
      <alignment horizontal="center" vertical="center"/>
    </xf>
  </cellXfs>
  <cellStyles count="19">
    <cellStyle name="_x0005__x001c_" xfId="9"/>
    <cellStyle name="Excel Built-in Normal" xfId="1"/>
    <cellStyle name="Денежный 2" xfId="5"/>
    <cellStyle name="Обычный" xfId="0" builtinId="0"/>
    <cellStyle name="Обычный 10" xfId="17"/>
    <cellStyle name="Обычный 2" xfId="2"/>
    <cellStyle name="Обычный 2 2" xfId="3"/>
    <cellStyle name="Обычный 2 2 2" xfId="10"/>
    <cellStyle name="Обычный 2 3" xfId="6"/>
    <cellStyle name="Обычный 2 4" xfId="8"/>
    <cellStyle name="Обычный 2 5" xfId="15"/>
    <cellStyle name="Обычный 3" xfId="7"/>
    <cellStyle name="Обычный 3 2" xfId="14"/>
    <cellStyle name="Обычный 4" xfId="16"/>
    <cellStyle name="Обычный 4 2" xfId="18"/>
    <cellStyle name="Обычный 5" xfId="11"/>
    <cellStyle name="Обычный 5 2" xfId="4"/>
    <cellStyle name="Обычный 6" xfId="12"/>
    <cellStyle name="Финансовый 2 2" xfId="13"/>
  </cellStyles>
  <dxfs count="0"/>
  <tableStyles count="0" defaultTableStyle="TableStyleMedium2" defaultPivotStyle="PivotStyleLight16"/>
  <colors>
    <mruColors>
      <color rgb="FF4BFF4B"/>
      <color rgb="FF99FF99"/>
      <color rgb="FF66FFFF"/>
      <color rgb="FFFFFF57"/>
      <color rgb="FF6BEB6E"/>
      <color rgb="FFFFFF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O48"/>
  <sheetViews>
    <sheetView tabSelected="1" zoomScale="85" zoomScaleNormal="85" zoomScaleSheetLayoutView="25" workbookViewId="0">
      <selection activeCell="B30" sqref="B30"/>
    </sheetView>
  </sheetViews>
  <sheetFormatPr defaultColWidth="9.140625" defaultRowHeight="18.75" x14ac:dyDescent="0.3"/>
  <cols>
    <col min="1" max="1" width="29" style="77" customWidth="1"/>
    <col min="2" max="3" width="19.140625" style="68" customWidth="1"/>
    <col min="4" max="5" width="19.140625" style="1" customWidth="1"/>
    <col min="6" max="6" width="19.140625" style="73" customWidth="1"/>
    <col min="7" max="7" width="17.28515625" style="73" customWidth="1"/>
    <col min="8" max="8" width="22.42578125" style="73" customWidth="1"/>
    <col min="9" max="9" width="15.28515625" style="73" customWidth="1"/>
    <col min="10" max="10" width="15.28515625" style="70" customWidth="1"/>
    <col min="11" max="15" width="15.28515625" style="71" customWidth="1"/>
    <col min="16" max="16384" width="9.140625" style="1"/>
  </cols>
  <sheetData>
    <row r="1" spans="1:15" x14ac:dyDescent="0.3">
      <c r="A1" s="106" t="s">
        <v>99</v>
      </c>
      <c r="B1" s="23"/>
      <c r="C1" s="106"/>
      <c r="D1" s="106"/>
      <c r="E1" s="106"/>
      <c r="F1" s="106"/>
      <c r="G1" s="106"/>
      <c r="H1" s="106"/>
      <c r="I1" s="106"/>
      <c r="J1" s="106"/>
      <c r="K1" s="106"/>
      <c r="L1" s="69"/>
      <c r="M1" s="69"/>
      <c r="N1" s="69"/>
      <c r="O1" s="69"/>
    </row>
    <row r="2" spans="1:15" ht="21.75" customHeight="1" thickBot="1" x14ac:dyDescent="0.35">
      <c r="A2" s="107"/>
      <c r="B2" s="107"/>
      <c r="C2" s="107"/>
      <c r="D2" s="17"/>
      <c r="E2" s="61"/>
      <c r="F2" s="61"/>
      <c r="G2" s="61"/>
      <c r="H2" s="61"/>
      <c r="I2" s="61"/>
      <c r="J2" s="18"/>
      <c r="K2" s="19"/>
    </row>
    <row r="3" spans="1:15" ht="21.75" customHeight="1" thickBot="1" x14ac:dyDescent="0.35">
      <c r="A3" s="16" t="s">
        <v>72</v>
      </c>
      <c r="B3" s="22"/>
      <c r="C3" s="17"/>
      <c r="D3" s="17"/>
      <c r="E3" s="17"/>
      <c r="F3" s="124"/>
      <c r="G3" s="101" t="s">
        <v>35</v>
      </c>
      <c r="H3" s="102" t="s">
        <v>67</v>
      </c>
      <c r="J3" s="18"/>
      <c r="K3" s="19"/>
    </row>
    <row r="4" spans="1:15" ht="21.75" customHeight="1" x14ac:dyDescent="0.3">
      <c r="A4" s="17"/>
      <c r="B4" s="17"/>
      <c r="C4" s="17"/>
      <c r="D4" s="17"/>
      <c r="E4" s="17"/>
      <c r="F4" s="17"/>
      <c r="G4" s="103"/>
      <c r="H4" s="104"/>
      <c r="J4" s="18"/>
      <c r="K4" s="19"/>
    </row>
    <row r="5" spans="1:15" ht="21" thickBot="1" x14ac:dyDescent="0.35">
      <c r="A5" s="16" t="s">
        <v>53</v>
      </c>
      <c r="B5" s="17"/>
      <c r="C5" s="17"/>
      <c r="D5" s="17"/>
      <c r="E5" s="17"/>
      <c r="F5" s="17"/>
      <c r="G5" s="103"/>
      <c r="H5" s="78"/>
      <c r="J5" s="17"/>
      <c r="K5" s="17"/>
      <c r="L5" s="1"/>
      <c r="M5" s="1"/>
      <c r="N5" s="1"/>
      <c r="O5" s="1"/>
    </row>
    <row r="6" spans="1:15" ht="21" thickBot="1" x14ac:dyDescent="0.35">
      <c r="A6" s="134"/>
      <c r="B6" s="138"/>
      <c r="C6" s="138"/>
      <c r="D6" s="17"/>
      <c r="E6" s="17"/>
      <c r="F6" s="17"/>
      <c r="G6" s="101" t="s">
        <v>35</v>
      </c>
      <c r="H6" s="105" t="s">
        <v>45</v>
      </c>
      <c r="J6" s="17"/>
      <c r="K6" s="17"/>
      <c r="L6" s="1"/>
      <c r="M6" s="1"/>
      <c r="N6" s="1"/>
      <c r="O6" s="1"/>
    </row>
    <row r="7" spans="1:15" ht="20.25" x14ac:dyDescent="0.3">
      <c r="A7" s="17"/>
      <c r="B7" s="140"/>
      <c r="C7" s="140"/>
      <c r="D7" s="140"/>
      <c r="E7" s="17"/>
      <c r="F7" s="17"/>
      <c r="G7" s="103"/>
      <c r="H7" s="104"/>
      <c r="J7" s="17"/>
      <c r="K7" s="17"/>
      <c r="L7" s="1"/>
      <c r="M7" s="1"/>
      <c r="N7" s="1"/>
      <c r="O7" s="1"/>
    </row>
    <row r="8" spans="1:15" ht="19.5" thickBot="1" x14ac:dyDescent="0.35">
      <c r="A8" s="16" t="s">
        <v>54</v>
      </c>
      <c r="B8" s="140"/>
      <c r="C8" s="140"/>
      <c r="D8" s="140"/>
      <c r="E8" s="17"/>
      <c r="F8" s="17"/>
      <c r="J8" s="17"/>
      <c r="K8" s="17"/>
      <c r="L8" s="1"/>
      <c r="M8" s="1"/>
      <c r="N8" s="1"/>
      <c r="O8" s="1"/>
    </row>
    <row r="9" spans="1:15" ht="21" thickBot="1" x14ac:dyDescent="0.35">
      <c r="A9" s="134"/>
      <c r="B9" s="140"/>
      <c r="C9" s="140"/>
      <c r="D9" s="140"/>
      <c r="E9" s="17"/>
      <c r="F9" s="17"/>
      <c r="G9" s="101" t="s">
        <v>35</v>
      </c>
      <c r="H9" s="105" t="s">
        <v>46</v>
      </c>
      <c r="J9" s="17"/>
      <c r="K9" s="17"/>
      <c r="L9" s="1"/>
      <c r="M9" s="1"/>
      <c r="N9" s="1"/>
      <c r="O9" s="1"/>
    </row>
    <row r="10" spans="1:15" ht="20.25" x14ac:dyDescent="0.3">
      <c r="A10" s="17"/>
      <c r="B10" s="140"/>
      <c r="C10" s="140"/>
      <c r="D10" s="140"/>
      <c r="E10" s="17"/>
      <c r="F10" s="17"/>
      <c r="G10" s="103"/>
      <c r="H10" s="104"/>
      <c r="J10" s="17"/>
      <c r="K10" s="17"/>
      <c r="L10" s="1"/>
      <c r="M10" s="1"/>
      <c r="N10" s="1"/>
      <c r="O10" s="1"/>
    </row>
    <row r="11" spans="1:15" ht="21" thickBot="1" x14ac:dyDescent="0.35">
      <c r="A11" s="16" t="s">
        <v>90</v>
      </c>
      <c r="B11" s="140"/>
      <c r="C11" s="140"/>
      <c r="D11" s="140"/>
      <c r="E11" s="17"/>
      <c r="F11" s="17"/>
      <c r="H11" s="105" t="s">
        <v>59</v>
      </c>
      <c r="J11" s="17"/>
      <c r="K11" s="17"/>
      <c r="L11" s="1"/>
      <c r="M11" s="1"/>
      <c r="N11" s="1"/>
      <c r="O11" s="1"/>
    </row>
    <row r="12" spans="1:15" ht="20.25" customHeight="1" thickBot="1" x14ac:dyDescent="0.35">
      <c r="A12" s="134"/>
      <c r="B12" s="140"/>
      <c r="C12" s="140"/>
      <c r="D12" s="140"/>
      <c r="E12" s="17"/>
      <c r="F12" s="17"/>
      <c r="G12" s="101" t="s">
        <v>35</v>
      </c>
      <c r="H12" s="131" t="s">
        <v>60</v>
      </c>
      <c r="I12" s="130"/>
      <c r="J12" s="17"/>
      <c r="K12" s="17"/>
      <c r="L12" s="1"/>
      <c r="M12" s="1"/>
      <c r="N12" s="1"/>
      <c r="O12" s="1"/>
    </row>
    <row r="13" spans="1:15" ht="17.25" customHeight="1" x14ac:dyDescent="0.3">
      <c r="A13" s="17"/>
      <c r="B13" s="139"/>
      <c r="C13" s="139"/>
      <c r="D13" s="139"/>
      <c r="E13" s="108"/>
      <c r="F13" s="108"/>
      <c r="G13" s="104"/>
      <c r="H13" s="131" t="s">
        <v>98</v>
      </c>
      <c r="I13" s="130"/>
      <c r="J13" s="17"/>
      <c r="K13" s="17"/>
      <c r="L13" s="1"/>
      <c r="M13" s="1"/>
      <c r="N13" s="1"/>
      <c r="O13" s="1"/>
    </row>
    <row r="14" spans="1:15" ht="17.25" customHeight="1" x14ac:dyDescent="0.3">
      <c r="A14" s="17"/>
      <c r="B14" s="139"/>
      <c r="C14" s="139"/>
      <c r="D14" s="139"/>
      <c r="E14" s="108"/>
      <c r="F14" s="108"/>
      <c r="G14" s="104"/>
      <c r="H14" s="132" t="s">
        <v>61</v>
      </c>
      <c r="I14" s="130"/>
      <c r="J14" s="17"/>
      <c r="K14" s="17"/>
      <c r="L14" s="1"/>
      <c r="M14" s="1"/>
      <c r="N14" s="1"/>
      <c r="O14" s="1"/>
    </row>
    <row r="15" spans="1:15" ht="17.25" customHeight="1" x14ac:dyDescent="0.3">
      <c r="A15" s="17"/>
      <c r="B15" s="139"/>
      <c r="C15" s="139"/>
      <c r="D15" s="139"/>
      <c r="E15" s="108"/>
      <c r="F15" s="108"/>
      <c r="G15" s="104"/>
      <c r="H15" s="133" t="s">
        <v>62</v>
      </c>
      <c r="I15" s="130"/>
      <c r="J15" s="17"/>
      <c r="K15" s="17"/>
      <c r="L15" s="1"/>
      <c r="M15" s="1"/>
      <c r="N15" s="1"/>
      <c r="O15" s="1"/>
    </row>
    <row r="16" spans="1:15" ht="17.25" customHeight="1" x14ac:dyDescent="0.3">
      <c r="A16" s="17"/>
      <c r="B16" s="139"/>
      <c r="C16" s="139"/>
      <c r="D16" s="139"/>
      <c r="E16" s="108"/>
      <c r="F16" s="108"/>
      <c r="G16" s="104"/>
      <c r="H16" s="131" t="s">
        <v>63</v>
      </c>
      <c r="I16" s="130"/>
      <c r="J16" s="17"/>
      <c r="K16" s="17"/>
      <c r="L16" s="1"/>
      <c r="M16" s="1"/>
      <c r="N16" s="1"/>
      <c r="O16" s="1"/>
    </row>
    <row r="17" spans="1:15" ht="17.25" customHeight="1" x14ac:dyDescent="0.3">
      <c r="A17" s="17"/>
      <c r="B17" s="139"/>
      <c r="C17" s="139"/>
      <c r="D17" s="139"/>
      <c r="E17" s="108"/>
      <c r="F17" s="108"/>
      <c r="G17" s="104"/>
      <c r="I17" s="130"/>
      <c r="J17" s="17"/>
      <c r="K17" s="17"/>
      <c r="L17" s="1"/>
      <c r="M17" s="1"/>
      <c r="N17" s="1"/>
      <c r="O17" s="1"/>
    </row>
    <row r="18" spans="1:15" ht="34.15" customHeight="1" thickBot="1" x14ac:dyDescent="0.35">
      <c r="A18" s="152" t="s">
        <v>93</v>
      </c>
      <c r="B18" s="152"/>
      <c r="C18" s="152"/>
      <c r="D18" s="152"/>
      <c r="E18" s="152"/>
      <c r="F18" s="152"/>
      <c r="G18" s="104"/>
      <c r="H18" s="105" t="s">
        <v>73</v>
      </c>
      <c r="J18" s="17"/>
      <c r="K18" s="17"/>
      <c r="L18" s="1"/>
      <c r="M18" s="1"/>
      <c r="N18" s="1"/>
      <c r="O18" s="1"/>
    </row>
    <row r="19" spans="1:15" ht="20.25" customHeight="1" thickBot="1" x14ac:dyDescent="0.35">
      <c r="A19" s="134"/>
      <c r="B19" s="140"/>
      <c r="C19" s="140"/>
      <c r="D19" s="140"/>
      <c r="E19" s="17"/>
      <c r="F19" s="17"/>
      <c r="G19" s="101" t="s">
        <v>35</v>
      </c>
      <c r="H19" s="131" t="s">
        <v>74</v>
      </c>
      <c r="I19" s="130"/>
      <c r="J19" s="17"/>
      <c r="K19" s="17"/>
      <c r="L19" s="1"/>
      <c r="M19" s="1"/>
      <c r="N19" s="1"/>
      <c r="O19" s="1"/>
    </row>
    <row r="20" spans="1:15" x14ac:dyDescent="0.3">
      <c r="H20" s="131" t="s">
        <v>75</v>
      </c>
    </row>
    <row r="21" spans="1:15" s="71" customFormat="1" x14ac:dyDescent="0.3">
      <c r="G21" s="73"/>
      <c r="H21" s="131" t="s">
        <v>97</v>
      </c>
    </row>
    <row r="22" spans="1:15" ht="17.25" customHeight="1" x14ac:dyDescent="0.3">
      <c r="A22" s="17"/>
      <c r="B22" s="139"/>
      <c r="C22" s="139"/>
      <c r="D22" s="139"/>
      <c r="E22" s="108"/>
      <c r="F22" s="108"/>
      <c r="G22" s="1"/>
      <c r="H22" s="1"/>
      <c r="I22" s="130"/>
      <c r="J22" s="17"/>
      <c r="K22" s="17"/>
      <c r="L22" s="1"/>
      <c r="M22" s="1"/>
      <c r="N22" s="1"/>
      <c r="O22" s="1"/>
    </row>
    <row r="23" spans="1:15" ht="17.25" customHeight="1" thickBot="1" x14ac:dyDescent="0.35">
      <c r="A23" s="16" t="s">
        <v>76</v>
      </c>
      <c r="B23" s="140"/>
      <c r="C23" s="141"/>
      <c r="D23" s="141"/>
      <c r="F23" s="1"/>
      <c r="G23" s="1"/>
      <c r="H23" s="1"/>
      <c r="I23" s="130"/>
      <c r="J23" s="18"/>
      <c r="K23" s="19"/>
    </row>
    <row r="24" spans="1:15" ht="21" customHeight="1" thickBot="1" x14ac:dyDescent="0.35">
      <c r="A24" s="134"/>
      <c r="B24" s="140"/>
      <c r="C24" s="141"/>
      <c r="D24" s="141"/>
      <c r="F24" s="1"/>
      <c r="G24" s="101" t="s">
        <v>35</v>
      </c>
      <c r="H24" s="105" t="s">
        <v>78</v>
      </c>
      <c r="I24" s="1"/>
      <c r="J24" s="18"/>
      <c r="K24" s="19"/>
    </row>
    <row r="25" spans="1:15" ht="22.5" x14ac:dyDescent="0.3">
      <c r="A25" s="1"/>
      <c r="B25" s="141"/>
      <c r="C25" s="141"/>
      <c r="D25" s="141"/>
      <c r="F25" s="1"/>
      <c r="G25" s="1"/>
      <c r="H25" s="142" t="s">
        <v>65</v>
      </c>
      <c r="I25" s="1"/>
      <c r="J25" s="18"/>
      <c r="K25" s="19"/>
    </row>
    <row r="26" spans="1:15" x14ac:dyDescent="0.3">
      <c r="A26" s="1"/>
      <c r="B26" s="1"/>
      <c r="C26" s="1"/>
      <c r="F26" s="1"/>
      <c r="G26" s="1"/>
      <c r="H26" s="1"/>
      <c r="I26" s="1"/>
      <c r="J26" s="17"/>
      <c r="K26" s="19"/>
    </row>
    <row r="27" spans="1:15" ht="21" thickBot="1" x14ac:dyDescent="0.35">
      <c r="A27" s="16" t="s">
        <v>77</v>
      </c>
      <c r="B27" s="17"/>
      <c r="C27" s="17"/>
      <c r="D27" s="109"/>
      <c r="E27" s="20"/>
      <c r="F27" s="19"/>
      <c r="G27" s="1"/>
      <c r="H27" s="105"/>
      <c r="I27" s="1"/>
      <c r="J27" s="17"/>
      <c r="K27" s="19"/>
    </row>
    <row r="28" spans="1:15" ht="31.5" customHeight="1" x14ac:dyDescent="0.3">
      <c r="A28" s="161" t="s">
        <v>36</v>
      </c>
      <c r="B28" s="163" t="s">
        <v>68</v>
      </c>
      <c r="C28" s="163"/>
      <c r="D28" s="164" t="s">
        <v>69</v>
      </c>
      <c r="E28" s="156" t="s">
        <v>3</v>
      </c>
      <c r="F28" s="1"/>
      <c r="G28" s="1"/>
      <c r="H28" s="1"/>
      <c r="I28" s="17"/>
      <c r="J28" s="19"/>
      <c r="O28" s="1"/>
    </row>
    <row r="29" spans="1:15" ht="57" x14ac:dyDescent="0.3">
      <c r="A29" s="162"/>
      <c r="B29" s="143" t="s">
        <v>70</v>
      </c>
      <c r="C29" s="144" t="s">
        <v>71</v>
      </c>
      <c r="D29" s="165"/>
      <c r="E29" s="157"/>
      <c r="F29" s="1"/>
      <c r="G29" s="1"/>
      <c r="H29" s="1"/>
      <c r="I29" s="1"/>
      <c r="J29" s="19"/>
      <c r="M29" s="1"/>
      <c r="N29" s="1"/>
      <c r="O29" s="1"/>
    </row>
    <row r="30" spans="1:15" ht="20.25" x14ac:dyDescent="0.3">
      <c r="A30" s="110" t="s">
        <v>0</v>
      </c>
      <c r="B30" s="111"/>
      <c r="C30" s="111"/>
      <c r="D30" s="111"/>
      <c r="E30" s="112">
        <f>B30+C30+D30</f>
        <v>0</v>
      </c>
      <c r="G30" s="101" t="s">
        <v>35</v>
      </c>
      <c r="H30" s="102" t="s">
        <v>79</v>
      </c>
      <c r="I30" s="1"/>
      <c r="J30" s="1"/>
      <c r="K30" s="1"/>
      <c r="M30" s="1"/>
      <c r="N30" s="1"/>
      <c r="O30" s="1"/>
    </row>
    <row r="31" spans="1:15" ht="20.25" x14ac:dyDescent="0.3">
      <c r="A31" s="110" t="s">
        <v>1</v>
      </c>
      <c r="B31" s="111"/>
      <c r="C31" s="111"/>
      <c r="D31" s="111"/>
      <c r="E31" s="112">
        <f t="shared" ref="E31:E32" si="0">B31+C31+D31</f>
        <v>0</v>
      </c>
      <c r="G31" s="101" t="s">
        <v>35</v>
      </c>
      <c r="H31" s="102" t="s">
        <v>80</v>
      </c>
      <c r="I31" s="1"/>
      <c r="J31" s="1"/>
      <c r="K31" s="1"/>
      <c r="L31" s="1"/>
      <c r="M31" s="1"/>
      <c r="N31" s="1"/>
      <c r="O31" s="1"/>
    </row>
    <row r="32" spans="1:15" ht="21" thickBot="1" x14ac:dyDescent="0.35">
      <c r="A32" s="113" t="s">
        <v>2</v>
      </c>
      <c r="B32" s="114"/>
      <c r="C32" s="114"/>
      <c r="D32" s="114"/>
      <c r="E32" s="112">
        <f t="shared" si="0"/>
        <v>0</v>
      </c>
      <c r="G32" s="101" t="s">
        <v>35</v>
      </c>
      <c r="H32" s="102" t="s">
        <v>81</v>
      </c>
      <c r="I32" s="1"/>
      <c r="J32" s="1"/>
      <c r="K32" s="1"/>
      <c r="L32" s="1"/>
      <c r="M32" s="1"/>
      <c r="N32" s="1"/>
      <c r="O32" s="1"/>
    </row>
    <row r="33" spans="1:15" ht="19.5" thickBot="1" x14ac:dyDescent="0.35">
      <c r="A33" s="115" t="s">
        <v>37</v>
      </c>
      <c r="B33" s="116"/>
      <c r="C33" s="117"/>
      <c r="D33" s="118"/>
      <c r="E33" s="119">
        <f>E30+E31+E32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71" customFormat="1" x14ac:dyDescent="0.3"/>
    <row r="35" spans="1:15" x14ac:dyDescent="0.3">
      <c r="A35" s="16" t="s">
        <v>94</v>
      </c>
      <c r="B35" s="17"/>
      <c r="C35" s="17"/>
      <c r="D35" s="17"/>
      <c r="E35" s="17"/>
      <c r="F35" s="17"/>
      <c r="G35" s="1"/>
      <c r="H35" s="1"/>
      <c r="I35" s="1"/>
      <c r="J35" s="1"/>
      <c r="K35" s="1"/>
      <c r="L35" s="1"/>
      <c r="M35" s="1"/>
    </row>
    <row r="36" spans="1:15" s="71" customFormat="1" ht="19.5" thickBot="1" x14ac:dyDescent="0.35"/>
    <row r="37" spans="1:15" s="71" customFormat="1" ht="27" customHeight="1" thickBot="1" x14ac:dyDescent="0.35">
      <c r="A37" s="158" t="s">
        <v>57</v>
      </c>
      <c r="B37" s="159"/>
      <c r="C37" s="159"/>
      <c r="D37" s="159"/>
      <c r="E37" s="160"/>
      <c r="F37" s="150">
        <f>Расчет!C27</f>
        <v>0</v>
      </c>
      <c r="H37" s="146"/>
    </row>
    <row r="38" spans="1:15" ht="19.5" thickBot="1" x14ac:dyDescent="0.35">
      <c r="A38" s="148"/>
      <c r="B38" s="148"/>
      <c r="C38" s="148"/>
      <c r="D38" s="148"/>
      <c r="E38" s="148"/>
      <c r="F38" s="149"/>
      <c r="G38" s="1"/>
      <c r="H38" s="147"/>
      <c r="I38" s="1"/>
      <c r="J38" s="1"/>
      <c r="K38" s="1"/>
      <c r="L38" s="1"/>
      <c r="M38" s="1"/>
    </row>
    <row r="39" spans="1:15" ht="27" customHeight="1" thickBot="1" x14ac:dyDescent="0.35">
      <c r="A39" s="158" t="s">
        <v>64</v>
      </c>
      <c r="B39" s="159"/>
      <c r="C39" s="159"/>
      <c r="D39" s="159"/>
      <c r="E39" s="160"/>
      <c r="F39" s="150">
        <f>Расчет!D32</f>
        <v>0</v>
      </c>
      <c r="G39" s="1"/>
      <c r="H39" s="147"/>
      <c r="I39" s="1"/>
      <c r="J39" s="1"/>
      <c r="K39" s="1"/>
      <c r="L39" s="1"/>
      <c r="M39" s="1"/>
    </row>
    <row r="40" spans="1:15" ht="19.5" thickBot="1" x14ac:dyDescent="0.35">
      <c r="A40" s="135"/>
      <c r="B40" s="136"/>
      <c r="C40" s="136"/>
      <c r="D40" s="137"/>
      <c r="E40" s="137"/>
      <c r="F40" s="20"/>
    </row>
    <row r="41" spans="1:15" ht="27" customHeight="1" thickBot="1" x14ac:dyDescent="0.35">
      <c r="A41" s="153" t="s">
        <v>95</v>
      </c>
      <c r="B41" s="154"/>
      <c r="C41" s="154"/>
      <c r="D41" s="154"/>
      <c r="E41" s="155"/>
      <c r="F41" s="151">
        <f>F37+F39</f>
        <v>0</v>
      </c>
      <c r="H41" s="145"/>
      <c r="I41" s="145"/>
    </row>
    <row r="42" spans="1:15" ht="19.5" thickBot="1" x14ac:dyDescent="0.35"/>
    <row r="43" spans="1:15" ht="26.45" customHeight="1" thickBot="1" x14ac:dyDescent="0.35">
      <c r="A43" s="153" t="s">
        <v>96</v>
      </c>
      <c r="B43" s="154"/>
      <c r="C43" s="154"/>
      <c r="D43" s="154"/>
      <c r="E43" s="155"/>
      <c r="F43" s="151">
        <f>F41/9</f>
        <v>0</v>
      </c>
    </row>
    <row r="44" spans="1:15" s="71" customFormat="1" x14ac:dyDescent="0.3">
      <c r="G44" s="73"/>
    </row>
    <row r="45" spans="1:15" s="71" customFormat="1" x14ac:dyDescent="0.3">
      <c r="G45" s="73"/>
    </row>
    <row r="46" spans="1:15" s="71" customFormat="1" x14ac:dyDescent="0.3">
      <c r="G46" s="73"/>
    </row>
    <row r="47" spans="1:15" s="71" customFormat="1" x14ac:dyDescent="0.3">
      <c r="G47" s="73"/>
    </row>
    <row r="48" spans="1:15" s="71" customFormat="1" x14ac:dyDescent="0.3">
      <c r="F48" s="146"/>
      <c r="G48" s="73"/>
    </row>
  </sheetData>
  <sheetProtection password="CF2E" sheet="1" objects="1" scenarios="1" selectLockedCells="1"/>
  <mergeCells count="9">
    <mergeCell ref="A18:F18"/>
    <mergeCell ref="A43:E43"/>
    <mergeCell ref="E28:E29"/>
    <mergeCell ref="A41:E41"/>
    <mergeCell ref="A37:E37"/>
    <mergeCell ref="A39:E39"/>
    <mergeCell ref="A28:A29"/>
    <mergeCell ref="B28:C28"/>
    <mergeCell ref="D28:D29"/>
  </mergeCells>
  <pageMargins left="0.15748031496062992" right="0.15748031496062992" top="0.78740157480314965" bottom="0.15748031496062992" header="0.74803149606299213" footer="0.15748031496062992"/>
  <pageSetup paperSize="9" scale="32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>
          <x14:formula1>
            <xm:f>формула!$G$25:$I$25</xm:f>
          </x14:formula1>
          <xm:sqref>A6</xm:sqref>
        </x14:dataValidation>
        <x14:dataValidation type="list" showErrorMessage="1">
          <x14:formula1>
            <xm:f>формула!$G$26:$J$26</xm:f>
          </x14:formula1>
          <xm:sqref>A9</xm:sqref>
        </x14:dataValidation>
        <x14:dataValidation type="list" showErrorMessage="1">
          <x14:formula1>
            <xm:f>формула!$G$27:$L$27</xm:f>
          </x14:formula1>
          <xm:sqref>A12</xm:sqref>
        </x14:dataValidation>
        <x14:dataValidation type="list" showErrorMessage="1">
          <x14:formula1>
            <xm:f>формула!$G$30:$J$30</xm:f>
          </x14:formula1>
          <xm:sqref>A19</xm:sqref>
        </x14:dataValidation>
        <x14:dataValidation type="list" showInputMessage="1" showErrorMessage="1">
          <x14:formula1>
            <xm:f>формула!$G$28:$I$28</xm:f>
          </x14:formula1>
          <xm:sqref>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66FFFF"/>
  </sheetPr>
  <dimension ref="A1:O39"/>
  <sheetViews>
    <sheetView zoomScaleNormal="100" zoomScaleSheetLayoutView="25" workbookViewId="0">
      <selection activeCell="B22" sqref="B22"/>
    </sheetView>
  </sheetViews>
  <sheetFormatPr defaultColWidth="9.140625" defaultRowHeight="20.25" x14ac:dyDescent="0.3"/>
  <cols>
    <col min="1" max="1" width="29" style="82" customWidth="1"/>
    <col min="2" max="3" width="29" style="98" customWidth="1"/>
    <col min="4" max="5" width="29" style="78" customWidth="1"/>
    <col min="6" max="6" width="29" style="79" customWidth="1"/>
    <col min="7" max="7" width="17.28515625" style="79" customWidth="1"/>
    <col min="8" max="8" width="15.28515625" style="79" customWidth="1"/>
    <col min="9" max="9" width="15.28515625" style="80" customWidth="1"/>
    <col min="10" max="14" width="15.28515625" style="81" customWidth="1"/>
    <col min="15" max="16384" width="9.140625" style="78"/>
  </cols>
  <sheetData>
    <row r="1" spans="1:15" ht="21" customHeight="1" x14ac:dyDescent="0.35">
      <c r="A1" s="72" t="s">
        <v>38</v>
      </c>
      <c r="B1" s="79"/>
      <c r="C1" s="80"/>
      <c r="D1" s="81"/>
      <c r="E1" s="81"/>
      <c r="F1" s="81"/>
    </row>
    <row r="2" spans="1:15" ht="21" customHeight="1" thickBot="1" x14ac:dyDescent="0.35">
      <c r="B2" s="78"/>
      <c r="C2" s="78"/>
      <c r="F2" s="78"/>
    </row>
    <row r="3" spans="1:15" ht="64.5" customHeight="1" thickBot="1" x14ac:dyDescent="0.35">
      <c r="A3" s="74" t="s">
        <v>36</v>
      </c>
      <c r="B3" s="75" t="s">
        <v>15</v>
      </c>
      <c r="C3" s="75" t="s">
        <v>29</v>
      </c>
      <c r="D3" s="75" t="s">
        <v>4</v>
      </c>
      <c r="E3" s="76" t="s">
        <v>3</v>
      </c>
      <c r="H3" s="80"/>
      <c r="I3" s="81"/>
      <c r="L3" s="78"/>
      <c r="M3" s="78"/>
      <c r="N3" s="78"/>
    </row>
    <row r="4" spans="1:15" ht="21" customHeight="1" thickBot="1" x14ac:dyDescent="0.35">
      <c r="A4" s="83" t="s">
        <v>0</v>
      </c>
      <c r="B4" s="122">
        <f>(IF(AND('Расчет объема финансирования'!$A$6="город",'Расчет объема финансирования'!$A$9="Без доплат"),формула!$B$5*'Расчет объема финансирования'!B30)+IF(AND('Расчет объема финансирования'!$A$6="город",'Расчет объема финансирования'!$A$9="экология"),формула!$B$12*'Расчет объема финансирования'!B30)+IF(AND('Расчет объема финансирования'!$A$6="город",'Расчет объема финансирования'!$A$9="радиация"),формула!$B$19*'Расчет объема финансирования'!B30)+IF(AND('Расчет объема финансирования'!$A$6="село",'Расчет объема финансирования'!$A$9="Без доплат"),формула!$M$5*'Расчет объема финансирования'!B30)+IF(AND('Расчет объема финансирования'!$A$6="село",'Расчет объема финансирования'!$A$9="экология"),формула!$M$12*'Расчет объема финансирования'!B30)+IF(AND('Расчет объема финансирования'!$A$6="село",'Расчет объема финансирования'!$A$9="радиация"),формула!$M$19*'Расчет объема финансирования'!B30))</f>
        <v>0</v>
      </c>
      <c r="C4" s="122">
        <f>(IF(AND('Расчет объема финансирования'!$A$6="город",'Расчет объема финансирования'!$A$9="без доплат"),формула!$B$6*'Расчет объема финансирования'!C30)+IF(AND('Расчет объема финансирования'!$A$6="город",'Расчет объема финансирования'!$A$9="экология"),формула!$B$13*'Расчет объема финансирования'!C30)+IF(AND('Расчет объема финансирования'!$A$6="город",'Расчет объема финансирования'!$A$9="радиация"),формула!$B$20*'Расчет объема финансирования'!C30)+IF(AND('Расчет объема финансирования'!$A$6="село",'Расчет объема финансирования'!$A$9="без доплат"),формула!$M$6*'Расчет объема финансирования'!C30)+IF(AND('Расчет объема финансирования'!$A$6="село",'Расчет объема финансирования'!$A$9="экология"),формула!$M$13*'Расчет объема финансирования'!C30)+IF(AND('Расчет объема финансирования'!$A$6="село",'Расчет объема финансирования'!$A$9="радиация"),формула!$M$20*'Расчет объема финансирования'!C30))</f>
        <v>0</v>
      </c>
      <c r="D4" s="122">
        <f>(IF(AND('Расчет объема финансирования'!$A$6="город",'Расчет объема финансирования'!$A$9="без доплат"),формула!$E$5*'Расчет объема финансирования'!D30)+IF(AND('Расчет объема финансирования'!$A$6="город",'Расчет объема финансирования'!$A$9="экология"),формула!$E$12*'Расчет объема финансирования'!D30)+IF(AND('Расчет объема финансирования'!$A$6="город",'Расчет объема финансирования'!$A$9="радиация"),формула!$E$19*'Расчет объема финансирования'!D30)+IF(AND('Расчет объема финансирования'!$A$6="село",'Расчет объема финансирования'!$A$9="без доплат"),формула!$P$5*'Расчет объема финансирования'!D30)+IF(AND('Расчет объема финансирования'!$A$6="село",'Расчет объема финансирования'!$A$9="экология"),формула!$P$12*'Расчет объема финансирования'!D30)+IF(AND('Расчет объема финансирования'!$A$6="село",'Расчет объема финансирования'!$A$9="радиация"),формула!$P$19*'Расчет объема финансирования'!D30))</f>
        <v>0</v>
      </c>
      <c r="E4" s="84">
        <f>B4+C4+D4</f>
        <v>0</v>
      </c>
      <c r="H4" s="80"/>
      <c r="I4" s="81"/>
    </row>
    <row r="5" spans="1:15" ht="21" customHeight="1" thickBot="1" x14ac:dyDescent="0.35">
      <c r="A5" s="85" t="s">
        <v>1</v>
      </c>
      <c r="B5" s="123">
        <f>(IF(AND('Расчет объема финансирования'!$A$6="город",'Расчет объема финансирования'!$A$9="Без доплат"),формула!$C$5*'Расчет объема финансирования'!B31)+IF(AND('Расчет объема финансирования'!$A$6="город",'Расчет объема финансирования'!$A$9="экология"),формула!$C$12*'Расчет объема финансирования'!B31)+IF(AND('Расчет объема финансирования'!$A$6="город",'Расчет объема финансирования'!$A$9="радиация"),формула!$C$19*'Расчет объема финансирования'!B31)+IF(AND('Расчет объема финансирования'!$A$6="село",'Расчет объема финансирования'!$A$9="Без доплат"),формула!$N$5*'Расчет объема финансирования'!B31)+IF(AND('Расчет объема финансирования'!$A$6="село",'Расчет объема финансирования'!$A$9="экология"),формула!$N$12*'Расчет объема финансирования'!B31)+IF(AND('Расчет объема финансирования'!$A$6="село",'Расчет объема финансирования'!$A$9="радиация"),формула!$N$19*'Расчет объема финансирования'!B31))</f>
        <v>0</v>
      </c>
      <c r="C5" s="123">
        <f>(IF(AND('Расчет объема финансирования'!$A$6="город",'Расчет объема финансирования'!$A$9="без доплат"),формула!$C$6*'Расчет объема финансирования'!C31)+IF(AND('Расчет объема финансирования'!$A$6="город",'Расчет объема финансирования'!$A$9="экология"),формула!$C$13*'Расчет объема финансирования'!C31)+IF(AND('Расчет объема финансирования'!$A$6="город",'Расчет объема финансирования'!$A$9="радиация"),формула!$C$20*'Расчет объема финансирования'!C31)+IF(AND('Расчет объема финансирования'!$A$6="село",'Расчет объема финансирования'!$A$9="без доплат"),формула!$N$6*'Расчет объема финансирования'!C31)+IF(AND('Расчет объема финансирования'!$A$6="село",'Расчет объема финансирования'!$A$9="экология"),формула!$N$13*'Расчет объема финансирования'!C31)+IF(AND('Расчет объема финансирования'!$A$6="село",'Расчет объема финансирования'!$A$9="радиация"),формула!$N$20*'Расчет объема финансирования'!C31))</f>
        <v>0</v>
      </c>
      <c r="D5" s="123">
        <f>(IF(AND('Расчет объема финансирования'!$A$6="город",'Расчет объема финансирования'!$A$9="без доплат"),формула!$F$5*'Расчет объема финансирования'!D31)+IF(AND('Расчет объема финансирования'!$A$6="город",'Расчет объема финансирования'!$A$9="экология"),формула!$F$12*'Расчет объема финансирования'!D31)+IF(AND('Расчет объема финансирования'!$A$6="город",'Расчет объема финансирования'!$A$9="радиация"),формула!$F$19*'Расчет объема финансирования'!D31)+IF(AND('Расчет объема финансирования'!$A$6="село",'Расчет объема финансирования'!$A$9="без доплат"),формула!$Q$5*'Расчет объема финансирования'!D31)+IF(AND('Расчет объема финансирования'!$A$6="село",'Расчет объема финансирования'!$A$9="экология"),формула!$Q$12*'Расчет объема финансирования'!D31)+IF(AND('Расчет объема финансирования'!$A$6="село",'Расчет объема финансирования'!$A$9="радиация"),формула!$Q$19*'Расчет объема финансирования'!D31))</f>
        <v>0</v>
      </c>
      <c r="E5" s="84">
        <f t="shared" ref="E5:E6" si="0">B5+C5+D5</f>
        <v>0</v>
      </c>
      <c r="H5" s="80"/>
      <c r="I5" s="81"/>
    </row>
    <row r="6" spans="1:15" ht="21" customHeight="1" thickBot="1" x14ac:dyDescent="0.35">
      <c r="A6" s="86" t="s">
        <v>2</v>
      </c>
      <c r="B6" s="87">
        <f>(IF(AND('Расчет объема финансирования'!$A$6="город",'Расчет объема финансирования'!$A$9="без доплат"),формула!$D$5*'Расчет объема финансирования'!B32)+IF(AND('Расчет объема финансирования'!$A$6="город",'Расчет объема финансирования'!$A$9="экология"),формула!$D$12*'Расчет объема финансирования'!B32)+IF(AND('Расчет объема финансирования'!$A$6="город",'Расчет объема финансирования'!$A$9="радиация"),формула!$D$19*'Расчет объема финансирования'!B32)+IF(AND('Расчет объема финансирования'!$A$6="село",'Расчет объема финансирования'!$A$9="без доплат"),формула!$O$5*'Расчет объема финансирования'!B32)+IF(AND('Расчет объема финансирования'!$A$6="село",'Расчет объема финансирования'!$A$9="экология"),формула!$O$12*'Расчет объема финансирования'!B32)+IF(AND('Расчет объема финансирования'!$A$6="село",'Расчет объема финансирования'!$A$9="радиация"),формула!$O$19*'Расчет объема финансирования'!B32))</f>
        <v>0</v>
      </c>
      <c r="C6" s="87">
        <f>(IF(AND('Расчет объема финансирования'!$A$6="город",'Расчет объема финансирования'!$A$9="без доплат"),формула!$D$6*'Расчет объема финансирования'!C32)+IF(AND('Расчет объема финансирования'!$A$6="город",'Расчет объема финансирования'!$A$9="экология"),формула!$D$13*'Расчет объема финансирования'!C32)+IF(AND('Расчет объема финансирования'!$A$6="город",'Расчет объема финансирования'!$A$9="радиация"),формула!$D$20*'Расчет объема финансирования'!C32)+IF(AND('Расчет объема финансирования'!$A$6="село",'Расчет объема финансирования'!$A$9="без доплат"),формула!$O$6*'Расчет объема финансирования'!C32)+IF(AND('Расчет объема финансирования'!$A$6="село",'Расчет объема финансирования'!$A$9="экология"),формула!$O$13*'Расчет объема финансирования'!C32)+IF(AND('Расчет объема финансирования'!$A$6="село",'Расчет объема финансирования'!$A$9="радиация"),формула!$O$20*'Расчет объема финансирования'!C32))</f>
        <v>0</v>
      </c>
      <c r="D6" s="87">
        <f>(IF(AND('Расчет объема финансирования'!$A$6="город",'Расчет объема финансирования'!$A$9="без доплат"),формула!$G$5*'Расчет объема финансирования'!D32)+IF(AND('Расчет объема финансирования'!$A$6="город",'Расчет объема финансирования'!$A$9="экология"),формула!$G$12*'Расчет объема финансирования'!D32)+IF(AND('Расчет объема финансирования'!$A$6="город",'Расчет объема финансирования'!$A$9="радиация"),формула!$G$19*'Расчет объема финансирования'!D32)+IF(AND('Расчет объема финансирования'!$A$6="село",'Расчет объема финансирования'!$A$9="без доплат"),формула!$R$5*'Расчет объема финансирования'!D32)+IF(AND('Расчет объема финансирования'!$A$6="село",'Расчет объема финансирования'!$A$9="экология"),формула!$R$12*'Расчет объема финансирования'!D32)+IF(AND('Расчет объема финансирования'!$A$6="село",'Расчет объема финансирования'!$A$9="радиация"),формула!$R$19*'Расчет объема финансирования'!D32))</f>
        <v>0</v>
      </c>
      <c r="E6" s="84">
        <f t="shared" si="0"/>
        <v>0</v>
      </c>
      <c r="F6" s="78"/>
      <c r="H6" s="80"/>
      <c r="I6" s="81"/>
    </row>
    <row r="7" spans="1:15" ht="21" customHeight="1" thickBot="1" x14ac:dyDescent="0.35">
      <c r="A7" s="88" t="s">
        <v>39</v>
      </c>
      <c r="B7" s="89"/>
      <c r="C7" s="90"/>
      <c r="D7" s="91"/>
      <c r="E7" s="92">
        <f>E4+E5+E6</f>
        <v>0</v>
      </c>
      <c r="F7" s="78"/>
      <c r="H7" s="80"/>
      <c r="I7" s="81"/>
      <c r="L7" s="78"/>
      <c r="M7" s="78"/>
      <c r="N7" s="78"/>
    </row>
    <row r="8" spans="1:15" x14ac:dyDescent="0.3">
      <c r="A8" s="78"/>
      <c r="B8" s="78"/>
      <c r="C8" s="78"/>
      <c r="F8" s="78"/>
      <c r="G8" s="78"/>
      <c r="H8" s="78"/>
      <c r="I8" s="78"/>
      <c r="J8" s="78"/>
      <c r="K8" s="78"/>
      <c r="O8" s="81"/>
    </row>
    <row r="9" spans="1:15" ht="25.5" x14ac:dyDescent="0.35">
      <c r="A9" s="72" t="s">
        <v>47</v>
      </c>
      <c r="B9" s="78"/>
      <c r="C9" s="78"/>
      <c r="F9" s="78"/>
      <c r="G9" s="78"/>
      <c r="H9" s="78"/>
      <c r="I9" s="78"/>
      <c r="J9" s="78"/>
      <c r="K9" s="78"/>
      <c r="O9" s="81"/>
    </row>
    <row r="10" spans="1:15" ht="21" thickBot="1" x14ac:dyDescent="0.35">
      <c r="A10" s="93"/>
      <c r="B10" s="78"/>
      <c r="C10" s="78"/>
      <c r="F10" s="78"/>
      <c r="G10" s="78"/>
      <c r="H10" s="78"/>
      <c r="I10" s="78"/>
      <c r="J10" s="78"/>
      <c r="K10" s="78"/>
      <c r="O10" s="81"/>
    </row>
    <row r="11" spans="1:15" x14ac:dyDescent="0.3">
      <c r="A11" s="94" t="s">
        <v>48</v>
      </c>
      <c r="B11" s="95" t="s">
        <v>49</v>
      </c>
      <c r="C11" s="96" t="s">
        <v>50</v>
      </c>
      <c r="F11" s="78"/>
      <c r="H11" s="78"/>
      <c r="I11" s="78"/>
      <c r="J11" s="78"/>
      <c r="L11" s="78"/>
      <c r="M11" s="78"/>
      <c r="N11" s="78"/>
    </row>
    <row r="12" spans="1:15" ht="23.25" thickBot="1" x14ac:dyDescent="0.35">
      <c r="A12" s="97">
        <f>'Расчет объема финансирования'!A12</f>
        <v>0</v>
      </c>
      <c r="B12" s="120">
        <f>IF(A12="1 группа",формула!C24,IF(A12="2 группа",формула!C25,IF(A12="3 группа",формула!C26,IF(A12="4 группа",формула!C27,IF(A12="5 группа",формула!C28,)))))</f>
        <v>0</v>
      </c>
      <c r="C12" s="121">
        <f>B12*'Расчет объема финансирования'!E33</f>
        <v>0</v>
      </c>
      <c r="F12" s="80"/>
      <c r="H12" s="78"/>
      <c r="I12" s="78"/>
      <c r="J12" s="78"/>
      <c r="O12" s="81"/>
    </row>
    <row r="13" spans="1:15" x14ac:dyDescent="0.3">
      <c r="A13" s="78"/>
      <c r="B13" s="78"/>
      <c r="C13" s="78"/>
      <c r="F13" s="78"/>
      <c r="G13" s="78"/>
      <c r="H13" s="78"/>
      <c r="I13" s="78"/>
      <c r="J13" s="78"/>
      <c r="K13" s="78"/>
      <c r="O13" s="81"/>
    </row>
    <row r="14" spans="1:15" ht="25.5" x14ac:dyDescent="0.35">
      <c r="A14" s="72" t="s">
        <v>86</v>
      </c>
      <c r="B14" s="78"/>
      <c r="C14" s="78"/>
      <c r="F14" s="78"/>
      <c r="G14" s="78"/>
      <c r="H14" s="78"/>
      <c r="I14" s="78"/>
      <c r="J14" s="78"/>
      <c r="K14" s="78"/>
      <c r="O14" s="81"/>
    </row>
    <row r="15" spans="1:15" ht="21" thickBot="1" x14ac:dyDescent="0.35">
      <c r="A15" s="93"/>
      <c r="B15" s="78"/>
      <c r="C15" s="78"/>
      <c r="F15" s="78"/>
      <c r="G15" s="78"/>
      <c r="H15" s="78"/>
      <c r="I15" s="78"/>
      <c r="J15" s="78"/>
      <c r="K15" s="78"/>
      <c r="O15" s="81"/>
    </row>
    <row r="16" spans="1:15" x14ac:dyDescent="0.3">
      <c r="A16" s="94" t="s">
        <v>48</v>
      </c>
      <c r="B16" s="95" t="s">
        <v>49</v>
      </c>
      <c r="C16" s="96" t="s">
        <v>50</v>
      </c>
      <c r="F16" s="78"/>
      <c r="H16" s="78"/>
      <c r="I16" s="78"/>
      <c r="J16" s="78"/>
      <c r="L16" s="78"/>
      <c r="M16" s="78"/>
      <c r="N16" s="78"/>
    </row>
    <row r="17" spans="1:15" ht="23.25" thickBot="1" x14ac:dyDescent="0.35">
      <c r="A17" s="97">
        <f>'Расчет объема финансирования'!A19</f>
        <v>0</v>
      </c>
      <c r="B17" s="120">
        <f>IF(A17="1 группа",формула!C37,IF(A17="2 группа",формула!C38,IF(A17="3 группа",формула!C39,)))</f>
        <v>0</v>
      </c>
      <c r="C17" s="121">
        <f>B17*'Расчет объема финансирования'!E33</f>
        <v>0</v>
      </c>
      <c r="F17" s="80"/>
      <c r="H17" s="78"/>
      <c r="I17" s="78"/>
      <c r="J17" s="78"/>
      <c r="O17" s="81"/>
    </row>
    <row r="18" spans="1:15" x14ac:dyDescent="0.3">
      <c r="A18" s="78"/>
      <c r="B18" s="78"/>
      <c r="C18" s="78"/>
      <c r="F18" s="78"/>
      <c r="G18" s="78"/>
      <c r="H18" s="78"/>
      <c r="I18" s="78"/>
      <c r="J18" s="78"/>
      <c r="K18" s="78"/>
      <c r="O18" s="81"/>
    </row>
    <row r="19" spans="1:15" ht="25.5" x14ac:dyDescent="0.35">
      <c r="A19" s="72" t="s">
        <v>87</v>
      </c>
    </row>
    <row r="21" spans="1:15" ht="60.75" x14ac:dyDescent="0.3">
      <c r="A21" s="99" t="s">
        <v>40</v>
      </c>
      <c r="B21" s="99" t="s">
        <v>41</v>
      </c>
      <c r="C21" s="99" t="s">
        <v>21</v>
      </c>
    </row>
    <row r="22" spans="1:15" ht="23.25" thickBot="1" x14ac:dyDescent="0.35">
      <c r="A22" s="87">
        <f>'Расчет объема финансирования'!E33</f>
        <v>0</v>
      </c>
      <c r="B22" s="87">
        <f>формула!$B$31</f>
        <v>47184</v>
      </c>
      <c r="C22" s="100">
        <f>A22*B22</f>
        <v>0</v>
      </c>
    </row>
    <row r="24" spans="1:15" ht="25.5" x14ac:dyDescent="0.35">
      <c r="A24" s="72" t="s">
        <v>88</v>
      </c>
    </row>
    <row r="26" spans="1:15" ht="60.75" x14ac:dyDescent="0.3">
      <c r="A26" s="99" t="s">
        <v>66</v>
      </c>
      <c r="B26" s="99" t="s">
        <v>21</v>
      </c>
      <c r="C26" s="99" t="s">
        <v>42</v>
      </c>
    </row>
    <row r="27" spans="1:15" ht="23.25" thickBot="1" x14ac:dyDescent="0.35">
      <c r="A27" s="87">
        <f>E7+C12+C17</f>
        <v>0</v>
      </c>
      <c r="B27" s="87">
        <f>C22</f>
        <v>0</v>
      </c>
      <c r="C27" s="100">
        <f>A27+B27</f>
        <v>0</v>
      </c>
    </row>
    <row r="29" spans="1:15" ht="25.5" x14ac:dyDescent="0.35">
      <c r="A29" s="72" t="s">
        <v>89</v>
      </c>
    </row>
    <row r="30" spans="1:15" ht="21" thickBot="1" x14ac:dyDescent="0.35"/>
    <row r="31" spans="1:15" ht="60.75" x14ac:dyDescent="0.3">
      <c r="A31" s="125" t="s">
        <v>52</v>
      </c>
      <c r="B31" s="126" t="s">
        <v>49</v>
      </c>
      <c r="C31" s="126" t="s">
        <v>58</v>
      </c>
      <c r="D31" s="127" t="s">
        <v>42</v>
      </c>
    </row>
    <row r="32" spans="1:15" ht="23.25" thickBot="1" x14ac:dyDescent="0.35">
      <c r="A32" s="128">
        <f>'Расчет объема финансирования'!A24</f>
        <v>0</v>
      </c>
      <c r="B32" s="87">
        <f>IF($A$32="строительство",формула!B32,0)+IF($A$32="реконструкция",формула!B33,0)</f>
        <v>0</v>
      </c>
      <c r="C32" s="87">
        <f>IF('Расчет объема финансирования'!$F$3&lt;='Расчет объема финансирования'!E33,'Расчет объема финансирования'!$F$3,0)+IF('Расчет объема финансирования'!F3&gt;'Расчет объема финансирования'!E33,'Расчет объема финансирования'!E33,0)</f>
        <v>0</v>
      </c>
      <c r="D32" s="129">
        <f>B32*C32</f>
        <v>0</v>
      </c>
    </row>
    <row r="35" spans="10:12" x14ac:dyDescent="0.3">
      <c r="J35" s="78"/>
      <c r="K35" s="78"/>
      <c r="L35" s="78"/>
    </row>
    <row r="36" spans="10:12" x14ac:dyDescent="0.3">
      <c r="J36" s="78"/>
      <c r="K36" s="78"/>
      <c r="L36" s="78"/>
    </row>
    <row r="37" spans="10:12" x14ac:dyDescent="0.3">
      <c r="J37" s="78"/>
      <c r="K37" s="78"/>
      <c r="L37" s="78"/>
    </row>
    <row r="38" spans="10:12" x14ac:dyDescent="0.3">
      <c r="J38" s="78"/>
      <c r="K38" s="78"/>
      <c r="L38" s="78"/>
    </row>
    <row r="39" spans="10:12" x14ac:dyDescent="0.3">
      <c r="J39" s="78"/>
      <c r="K39" s="78"/>
      <c r="L39" s="78"/>
    </row>
  </sheetData>
  <sheetProtection password="CF2E" sheet="1" objects="1" scenarios="1" selectLockedCells="1" selectUnlockedCells="1"/>
  <pageMargins left="0.15748031496062992" right="0.15748031496062992" top="0.78740157480314965" bottom="0.15748031496062992" header="0.74803149606299213" footer="0.15748031496062992"/>
  <pageSetup paperSize="9" scale="3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4BFF4B"/>
    <pageSetUpPr fitToPage="1"/>
  </sheetPr>
  <dimension ref="A1:Y39"/>
  <sheetViews>
    <sheetView zoomScale="57" zoomScaleNormal="57" workbookViewId="0">
      <selection activeCell="B31" sqref="B31"/>
    </sheetView>
  </sheetViews>
  <sheetFormatPr defaultColWidth="9.140625" defaultRowHeight="18.75" x14ac:dyDescent="0.3"/>
  <cols>
    <col min="1" max="1" width="20.7109375" style="1" customWidth="1"/>
    <col min="2" max="3" width="15.7109375" style="2" customWidth="1"/>
    <col min="4" max="10" width="15.7109375" style="1" customWidth="1"/>
    <col min="11" max="11" width="20.7109375" style="1" customWidth="1"/>
    <col min="12" max="12" width="21.5703125" style="1" bestFit="1" customWidth="1"/>
    <col min="13" max="20" width="15.7109375" style="1" customWidth="1"/>
    <col min="21" max="21" width="20.7109375" style="1" customWidth="1"/>
    <col min="22" max="30" width="15.7109375" style="1" customWidth="1"/>
    <col min="31" max="34" width="15.28515625" style="1" customWidth="1"/>
    <col min="35" max="16384" width="9.140625" style="1"/>
  </cols>
  <sheetData>
    <row r="1" spans="1:21" ht="24" customHeight="1" x14ac:dyDescent="0.3">
      <c r="A1" s="62"/>
      <c r="B1" s="63"/>
      <c r="C1" s="63"/>
      <c r="D1" s="63"/>
      <c r="E1" s="63" t="s">
        <v>25</v>
      </c>
      <c r="F1" s="64"/>
      <c r="G1" s="63"/>
      <c r="H1" s="63"/>
      <c r="I1" s="63"/>
      <c r="J1" s="65"/>
      <c r="L1" s="62"/>
      <c r="M1" s="63"/>
      <c r="N1" s="63"/>
      <c r="O1" s="63"/>
      <c r="P1" s="63" t="s">
        <v>25</v>
      </c>
      <c r="Q1" s="64"/>
      <c r="R1" s="63"/>
      <c r="S1" s="63"/>
      <c r="T1" s="63"/>
      <c r="U1" s="65"/>
    </row>
    <row r="2" spans="1:21" ht="19.5" customHeight="1" x14ac:dyDescent="0.3">
      <c r="A2" s="55"/>
      <c r="B2" s="46"/>
      <c r="C2" s="43" t="s">
        <v>13</v>
      </c>
      <c r="D2" s="43"/>
      <c r="E2" s="47"/>
      <c r="F2" s="44" t="s">
        <v>6</v>
      </c>
      <c r="G2" s="44"/>
      <c r="H2" s="48"/>
      <c r="I2" s="45" t="s">
        <v>14</v>
      </c>
      <c r="J2" s="56"/>
      <c r="L2" s="55"/>
      <c r="M2" s="46"/>
      <c r="N2" s="43" t="s">
        <v>13</v>
      </c>
      <c r="O2" s="43"/>
      <c r="P2" s="47"/>
      <c r="Q2" s="44" t="s">
        <v>6</v>
      </c>
      <c r="R2" s="44"/>
      <c r="S2" s="48"/>
      <c r="T2" s="45" t="s">
        <v>14</v>
      </c>
      <c r="U2" s="56"/>
    </row>
    <row r="3" spans="1:21" x14ac:dyDescent="0.3">
      <c r="A3" s="3"/>
      <c r="B3" s="26"/>
      <c r="C3" s="43" t="s">
        <v>7</v>
      </c>
      <c r="D3" s="40"/>
      <c r="E3" s="27"/>
      <c r="F3" s="44" t="s">
        <v>7</v>
      </c>
      <c r="G3" s="41"/>
      <c r="H3" s="28"/>
      <c r="I3" s="45" t="s">
        <v>7</v>
      </c>
      <c r="J3" s="29"/>
      <c r="L3" s="3"/>
      <c r="M3" s="46"/>
      <c r="N3" s="46" t="s">
        <v>8</v>
      </c>
      <c r="O3" s="49"/>
      <c r="P3" s="47"/>
      <c r="Q3" s="44" t="s">
        <v>8</v>
      </c>
      <c r="R3" s="50"/>
      <c r="S3" s="48"/>
      <c r="T3" s="45" t="s">
        <v>8</v>
      </c>
      <c r="U3" s="56"/>
    </row>
    <row r="4" spans="1:21" ht="20.25" customHeight="1" x14ac:dyDescent="0.3">
      <c r="A4" s="57" t="s">
        <v>9</v>
      </c>
      <c r="B4" s="30" t="s">
        <v>12</v>
      </c>
      <c r="C4" s="30" t="s">
        <v>10</v>
      </c>
      <c r="D4" s="30" t="s">
        <v>11</v>
      </c>
      <c r="E4" s="31" t="s">
        <v>12</v>
      </c>
      <c r="F4" s="31" t="s">
        <v>10</v>
      </c>
      <c r="G4" s="31" t="s">
        <v>11</v>
      </c>
      <c r="H4" s="32" t="s">
        <v>12</v>
      </c>
      <c r="I4" s="32" t="s">
        <v>10</v>
      </c>
      <c r="J4" s="33" t="s">
        <v>11</v>
      </c>
      <c r="L4" s="57" t="s">
        <v>9</v>
      </c>
      <c r="M4" s="30" t="s">
        <v>12</v>
      </c>
      <c r="N4" s="30" t="s">
        <v>10</v>
      </c>
      <c r="O4" s="30" t="s">
        <v>11</v>
      </c>
      <c r="P4" s="31" t="s">
        <v>12</v>
      </c>
      <c r="Q4" s="31" t="s">
        <v>10</v>
      </c>
      <c r="R4" s="31" t="s">
        <v>11</v>
      </c>
      <c r="S4" s="32" t="s">
        <v>12</v>
      </c>
      <c r="T4" s="32" t="s">
        <v>10</v>
      </c>
      <c r="U4" s="33" t="s">
        <v>11</v>
      </c>
    </row>
    <row r="5" spans="1:21" ht="20.25" x14ac:dyDescent="0.3">
      <c r="A5" s="58" t="s">
        <v>24</v>
      </c>
      <c r="B5" s="166">
        <v>618054</v>
      </c>
      <c r="C5" s="166">
        <v>777746</v>
      </c>
      <c r="D5" s="166">
        <v>893803</v>
      </c>
      <c r="E5" s="167">
        <v>1004466</v>
      </c>
      <c r="F5" s="167">
        <v>1163854</v>
      </c>
      <c r="G5" s="167">
        <v>1222648</v>
      </c>
      <c r="H5" s="168">
        <v>2296779</v>
      </c>
      <c r="I5" s="168">
        <v>2807556</v>
      </c>
      <c r="J5" s="169">
        <v>3317874</v>
      </c>
      <c r="L5" s="58" t="s">
        <v>24</v>
      </c>
      <c r="M5" s="34">
        <v>748894</v>
      </c>
      <c r="N5" s="34">
        <v>976753</v>
      </c>
      <c r="O5" s="34">
        <v>1142177</v>
      </c>
      <c r="P5" s="35">
        <v>1131495</v>
      </c>
      <c r="Q5" s="35">
        <v>1319959</v>
      </c>
      <c r="R5" s="35">
        <v>1389479</v>
      </c>
      <c r="S5" s="36">
        <v>2669153</v>
      </c>
      <c r="T5" s="36">
        <v>3273108</v>
      </c>
      <c r="U5" s="37">
        <v>3876519</v>
      </c>
    </row>
    <row r="6" spans="1:21" ht="20.25" x14ac:dyDescent="0.3">
      <c r="A6" s="58" t="s">
        <v>28</v>
      </c>
      <c r="B6" s="166">
        <v>932708</v>
      </c>
      <c r="C6" s="166">
        <v>1252092</v>
      </c>
      <c r="D6" s="166">
        <v>1484206</v>
      </c>
      <c r="E6" s="167"/>
      <c r="F6" s="167"/>
      <c r="G6" s="167"/>
      <c r="H6" s="168"/>
      <c r="I6" s="168"/>
      <c r="J6" s="169"/>
      <c r="L6" s="58" t="s">
        <v>28</v>
      </c>
      <c r="M6" s="34">
        <v>1194388</v>
      </c>
      <c r="N6" s="34">
        <v>1650106</v>
      </c>
      <c r="O6" s="34">
        <v>1980954</v>
      </c>
      <c r="P6" s="35"/>
      <c r="Q6" s="35"/>
      <c r="R6" s="35"/>
      <c r="S6" s="36"/>
      <c r="T6" s="36"/>
      <c r="U6" s="37"/>
    </row>
    <row r="7" spans="1:21" ht="19.5" thickBot="1" x14ac:dyDescent="0.35"/>
    <row r="8" spans="1:21" ht="23.25" x14ac:dyDescent="0.3">
      <c r="A8" s="59"/>
      <c r="B8" s="42"/>
      <c r="C8" s="42"/>
      <c r="D8" s="42"/>
      <c r="E8" s="42"/>
      <c r="F8" s="42" t="s">
        <v>26</v>
      </c>
      <c r="G8" s="42"/>
      <c r="H8" s="42"/>
      <c r="I8" s="42"/>
      <c r="J8" s="51"/>
      <c r="L8" s="59"/>
      <c r="M8" s="42"/>
      <c r="N8" s="42"/>
      <c r="O8" s="42"/>
      <c r="P8" s="42"/>
      <c r="Q8" s="42" t="s">
        <v>26</v>
      </c>
      <c r="R8" s="42"/>
      <c r="S8" s="42"/>
      <c r="T8" s="42"/>
      <c r="U8" s="51"/>
    </row>
    <row r="9" spans="1:21" x14ac:dyDescent="0.3">
      <c r="A9" s="60"/>
      <c r="B9" s="46"/>
      <c r="C9" s="43" t="s">
        <v>13</v>
      </c>
      <c r="D9" s="43"/>
      <c r="E9" s="47"/>
      <c r="F9" s="44" t="s">
        <v>6</v>
      </c>
      <c r="G9" s="44"/>
      <c r="H9" s="48"/>
      <c r="I9" s="45" t="s">
        <v>14</v>
      </c>
      <c r="J9" s="56"/>
      <c r="L9" s="60"/>
      <c r="M9" s="46"/>
      <c r="N9" s="43" t="s">
        <v>13</v>
      </c>
      <c r="O9" s="43"/>
      <c r="P9" s="47"/>
      <c r="Q9" s="44" t="s">
        <v>6</v>
      </c>
      <c r="R9" s="44"/>
      <c r="S9" s="48"/>
      <c r="T9" s="45" t="s">
        <v>14</v>
      </c>
      <c r="U9" s="56"/>
    </row>
    <row r="10" spans="1:21" x14ac:dyDescent="0.3">
      <c r="A10" s="38"/>
      <c r="B10" s="26"/>
      <c r="C10" s="43" t="s">
        <v>7</v>
      </c>
      <c r="D10" s="40"/>
      <c r="E10" s="27"/>
      <c r="F10" s="44" t="s">
        <v>7</v>
      </c>
      <c r="G10" s="41"/>
      <c r="H10" s="28"/>
      <c r="I10" s="45" t="s">
        <v>7</v>
      </c>
      <c r="J10" s="29"/>
      <c r="L10" s="38"/>
      <c r="M10" s="46"/>
      <c r="N10" s="46" t="s">
        <v>8</v>
      </c>
      <c r="O10" s="49"/>
      <c r="P10" s="47"/>
      <c r="Q10" s="44" t="s">
        <v>8</v>
      </c>
      <c r="R10" s="50"/>
      <c r="S10" s="48"/>
      <c r="T10" s="45" t="s">
        <v>8</v>
      </c>
      <c r="U10" s="56"/>
    </row>
    <row r="11" spans="1:21" ht="18.75" customHeight="1" x14ac:dyDescent="0.3">
      <c r="A11" s="39" t="s">
        <v>9</v>
      </c>
      <c r="B11" s="30" t="s">
        <v>12</v>
      </c>
      <c r="C11" s="30" t="s">
        <v>10</v>
      </c>
      <c r="D11" s="30" t="s">
        <v>11</v>
      </c>
      <c r="E11" s="31" t="s">
        <v>12</v>
      </c>
      <c r="F11" s="31" t="s">
        <v>10</v>
      </c>
      <c r="G11" s="31" t="s">
        <v>11</v>
      </c>
      <c r="H11" s="32" t="s">
        <v>12</v>
      </c>
      <c r="I11" s="32" t="s">
        <v>10</v>
      </c>
      <c r="J11" s="33" t="s">
        <v>11</v>
      </c>
      <c r="L11" s="39" t="s">
        <v>9</v>
      </c>
      <c r="M11" s="30" t="s">
        <v>12</v>
      </c>
      <c r="N11" s="30" t="s">
        <v>10</v>
      </c>
      <c r="O11" s="30" t="s">
        <v>11</v>
      </c>
      <c r="P11" s="31" t="s">
        <v>12</v>
      </c>
      <c r="Q11" s="31" t="s">
        <v>10</v>
      </c>
      <c r="R11" s="31" t="s">
        <v>11</v>
      </c>
      <c r="S11" s="32" t="s">
        <v>12</v>
      </c>
      <c r="T11" s="32" t="s">
        <v>10</v>
      </c>
      <c r="U11" s="33" t="s">
        <v>11</v>
      </c>
    </row>
    <row r="12" spans="1:21" ht="20.25" x14ac:dyDescent="0.3">
      <c r="A12" s="58" t="s">
        <v>24</v>
      </c>
      <c r="B12" s="34">
        <v>736667</v>
      </c>
      <c r="C12" s="34">
        <v>940591</v>
      </c>
      <c r="D12" s="34">
        <v>1088794</v>
      </c>
      <c r="E12" s="35">
        <v>1226120</v>
      </c>
      <c r="F12" s="35">
        <v>1428743</v>
      </c>
      <c r="G12" s="35">
        <v>1503486</v>
      </c>
      <c r="H12" s="36">
        <v>2883253</v>
      </c>
      <c r="I12" s="36">
        <v>3532582</v>
      </c>
      <c r="J12" s="37">
        <v>4181327</v>
      </c>
      <c r="L12" s="58" t="s">
        <v>24</v>
      </c>
      <c r="M12" s="34">
        <v>884577</v>
      </c>
      <c r="N12" s="34">
        <v>1165639</v>
      </c>
      <c r="O12" s="34">
        <v>1369688</v>
      </c>
      <c r="P12" s="35">
        <v>1353150</v>
      </c>
      <c r="Q12" s="35">
        <v>1584849</v>
      </c>
      <c r="R12" s="35">
        <v>1670317</v>
      </c>
      <c r="S12" s="36">
        <v>3255627</v>
      </c>
      <c r="T12" s="36">
        <v>3998133</v>
      </c>
      <c r="U12" s="37">
        <v>4739972</v>
      </c>
    </row>
    <row r="13" spans="1:21" ht="20.25" x14ac:dyDescent="0.3">
      <c r="A13" s="58" t="s">
        <v>28</v>
      </c>
      <c r="B13" s="34">
        <v>1137168</v>
      </c>
      <c r="C13" s="34">
        <v>1545016</v>
      </c>
      <c r="D13" s="34">
        <v>1841422</v>
      </c>
      <c r="E13" s="35"/>
      <c r="F13" s="35"/>
      <c r="G13" s="35"/>
      <c r="H13" s="36"/>
      <c r="I13" s="36"/>
      <c r="J13" s="37"/>
      <c r="L13" s="58" t="s">
        <v>28</v>
      </c>
      <c r="M13" s="34">
        <v>1432988</v>
      </c>
      <c r="N13" s="34">
        <v>1995112</v>
      </c>
      <c r="O13" s="34">
        <v>2403210</v>
      </c>
      <c r="P13" s="35"/>
      <c r="Q13" s="35"/>
      <c r="R13" s="35"/>
      <c r="S13" s="36"/>
      <c r="T13" s="36"/>
      <c r="U13" s="37"/>
    </row>
    <row r="14" spans="1:21" ht="19.5" thickBot="1" x14ac:dyDescent="0.35">
      <c r="B14" s="1"/>
      <c r="C14" s="1"/>
    </row>
    <row r="15" spans="1:21" ht="23.25" x14ac:dyDescent="0.3">
      <c r="A15" s="52"/>
      <c r="B15" s="53"/>
      <c r="C15" s="53"/>
      <c r="D15" s="53"/>
      <c r="E15" s="53"/>
      <c r="F15" s="53" t="s">
        <v>27</v>
      </c>
      <c r="G15" s="53"/>
      <c r="H15" s="53"/>
      <c r="I15" s="53"/>
      <c r="J15" s="54"/>
      <c r="L15" s="52"/>
      <c r="M15" s="53"/>
      <c r="N15" s="53"/>
      <c r="O15" s="53"/>
      <c r="P15" s="53"/>
      <c r="Q15" s="53" t="s">
        <v>27</v>
      </c>
      <c r="R15" s="53"/>
      <c r="S15" s="53"/>
      <c r="T15" s="53"/>
      <c r="U15" s="54"/>
    </row>
    <row r="16" spans="1:21" x14ac:dyDescent="0.3">
      <c r="A16" s="38"/>
      <c r="B16" s="46"/>
      <c r="C16" s="43" t="s">
        <v>13</v>
      </c>
      <c r="D16" s="43"/>
      <c r="E16" s="47"/>
      <c r="F16" s="44" t="s">
        <v>6</v>
      </c>
      <c r="G16" s="44"/>
      <c r="H16" s="48"/>
      <c r="I16" s="45" t="s">
        <v>14</v>
      </c>
      <c r="J16" s="56"/>
      <c r="L16" s="38"/>
      <c r="M16" s="46"/>
      <c r="N16" s="43" t="s">
        <v>13</v>
      </c>
      <c r="O16" s="43"/>
      <c r="P16" s="47"/>
      <c r="Q16" s="44" t="s">
        <v>6</v>
      </c>
      <c r="R16" s="44"/>
      <c r="S16" s="48"/>
      <c r="T16" s="45" t="s">
        <v>14</v>
      </c>
      <c r="U16" s="56"/>
    </row>
    <row r="17" spans="1:25" x14ac:dyDescent="0.3">
      <c r="A17" s="38"/>
      <c r="B17" s="26"/>
      <c r="C17" s="43" t="s">
        <v>7</v>
      </c>
      <c r="D17" s="40"/>
      <c r="E17" s="27"/>
      <c r="F17" s="44" t="s">
        <v>7</v>
      </c>
      <c r="G17" s="41"/>
      <c r="H17" s="28"/>
      <c r="I17" s="45" t="s">
        <v>7</v>
      </c>
      <c r="J17" s="29"/>
      <c r="L17" s="38"/>
      <c r="M17" s="46"/>
      <c r="N17" s="46" t="s">
        <v>8</v>
      </c>
      <c r="O17" s="49"/>
      <c r="P17" s="47"/>
      <c r="Q17" s="44" t="s">
        <v>8</v>
      </c>
      <c r="R17" s="50"/>
      <c r="S17" s="48"/>
      <c r="T17" s="45" t="s">
        <v>8</v>
      </c>
      <c r="U17" s="56"/>
    </row>
    <row r="18" spans="1:25" ht="24" customHeight="1" x14ac:dyDescent="0.3">
      <c r="A18" s="39" t="s">
        <v>9</v>
      </c>
      <c r="B18" s="30" t="s">
        <v>12</v>
      </c>
      <c r="C18" s="30" t="s">
        <v>10</v>
      </c>
      <c r="D18" s="30" t="s">
        <v>11</v>
      </c>
      <c r="E18" s="31" t="s">
        <v>12</v>
      </c>
      <c r="F18" s="31" t="s">
        <v>10</v>
      </c>
      <c r="G18" s="31" t="s">
        <v>11</v>
      </c>
      <c r="H18" s="32" t="s">
        <v>12</v>
      </c>
      <c r="I18" s="32" t="s">
        <v>10</v>
      </c>
      <c r="J18" s="33" t="s">
        <v>11</v>
      </c>
      <c r="L18" s="39" t="s">
        <v>9</v>
      </c>
      <c r="M18" s="30" t="s">
        <v>12</v>
      </c>
      <c r="N18" s="30" t="s">
        <v>10</v>
      </c>
      <c r="O18" s="30" t="s">
        <v>11</v>
      </c>
      <c r="P18" s="31" t="s">
        <v>12</v>
      </c>
      <c r="Q18" s="31" t="s">
        <v>10</v>
      </c>
      <c r="R18" s="31" t="s">
        <v>11</v>
      </c>
      <c r="S18" s="32" t="s">
        <v>12</v>
      </c>
      <c r="T18" s="32" t="s">
        <v>10</v>
      </c>
      <c r="U18" s="33" t="s">
        <v>11</v>
      </c>
    </row>
    <row r="19" spans="1:25" ht="18.75" customHeight="1" x14ac:dyDescent="0.3">
      <c r="A19" s="58" t="s">
        <v>24</v>
      </c>
      <c r="B19" s="34">
        <v>643491</v>
      </c>
      <c r="C19" s="34">
        <v>809036</v>
      </c>
      <c r="D19" s="34">
        <v>929348</v>
      </c>
      <c r="E19" s="35">
        <v>1043540</v>
      </c>
      <c r="F19" s="35">
        <v>1208651</v>
      </c>
      <c r="G19" s="35">
        <v>1269556</v>
      </c>
      <c r="H19" s="36">
        <v>2384140</v>
      </c>
      <c r="I19" s="36">
        <v>2913255</v>
      </c>
      <c r="J19" s="37">
        <v>3441894</v>
      </c>
      <c r="L19" s="58" t="s">
        <v>24</v>
      </c>
      <c r="M19" s="34">
        <v>776590</v>
      </c>
      <c r="N19" s="34">
        <v>1011490</v>
      </c>
      <c r="O19" s="34">
        <v>1182027</v>
      </c>
      <c r="P19" s="35">
        <v>1170570</v>
      </c>
      <c r="Q19" s="35">
        <v>1364756</v>
      </c>
      <c r="R19" s="35">
        <v>1436387</v>
      </c>
      <c r="S19" s="36">
        <v>2756514</v>
      </c>
      <c r="T19" s="36">
        <v>3378806</v>
      </c>
      <c r="U19" s="37">
        <v>4000539</v>
      </c>
    </row>
    <row r="20" spans="1:25" ht="20.25" x14ac:dyDescent="0.3">
      <c r="A20" s="58" t="s">
        <v>28</v>
      </c>
      <c r="B20" s="34">
        <v>969508</v>
      </c>
      <c r="C20" s="34">
        <v>1300598</v>
      </c>
      <c r="D20" s="34">
        <v>1541222</v>
      </c>
      <c r="E20" s="35"/>
      <c r="F20" s="35"/>
      <c r="G20" s="35"/>
      <c r="H20" s="36"/>
      <c r="I20" s="36"/>
      <c r="J20" s="37"/>
      <c r="L20" s="58" t="s">
        <v>28</v>
      </c>
      <c r="M20" s="34">
        <v>1235706</v>
      </c>
      <c r="N20" s="34">
        <v>1705506</v>
      </c>
      <c r="O20" s="34">
        <v>2046580</v>
      </c>
      <c r="P20" s="35"/>
      <c r="Q20" s="35"/>
      <c r="R20" s="35"/>
      <c r="S20" s="36"/>
      <c r="T20" s="36"/>
      <c r="U20" s="37"/>
    </row>
    <row r="21" spans="1:25" x14ac:dyDescent="0.3">
      <c r="B21" s="1"/>
      <c r="C21" s="1"/>
    </row>
    <row r="22" spans="1:25" x14ac:dyDescent="0.3">
      <c r="A22" s="5" t="s">
        <v>33</v>
      </c>
      <c r="B22" s="1"/>
      <c r="C22" s="1"/>
      <c r="T22" s="21"/>
      <c r="U22" s="21"/>
      <c r="V22" s="21"/>
      <c r="W22" s="21"/>
      <c r="X22" s="21"/>
      <c r="Y22" s="21"/>
    </row>
    <row r="23" spans="1:25" x14ac:dyDescent="0.3">
      <c r="A23" s="24" t="s">
        <v>16</v>
      </c>
      <c r="B23" s="67" t="s">
        <v>32</v>
      </c>
      <c r="C23" s="67" t="s">
        <v>34</v>
      </c>
    </row>
    <row r="24" spans="1:25" x14ac:dyDescent="0.3">
      <c r="A24" s="6" t="s">
        <v>17</v>
      </c>
      <c r="B24" s="7">
        <v>7</v>
      </c>
      <c r="C24" s="8">
        <f>ROUND($B$24*$B$30,2)</f>
        <v>27524</v>
      </c>
    </row>
    <row r="25" spans="1:25" x14ac:dyDescent="0.3">
      <c r="A25" s="9" t="s">
        <v>18</v>
      </c>
      <c r="B25" s="10">
        <v>9</v>
      </c>
      <c r="C25" s="11">
        <f t="shared" ref="C25" si="0">ROUND($B$25*$B$30,2)</f>
        <v>35388</v>
      </c>
      <c r="H25" s="139" t="s">
        <v>43</v>
      </c>
      <c r="I25" s="139" t="s">
        <v>44</v>
      </c>
    </row>
    <row r="26" spans="1:25" x14ac:dyDescent="0.3">
      <c r="A26" s="12" t="s">
        <v>19</v>
      </c>
      <c r="B26" s="13">
        <v>12</v>
      </c>
      <c r="C26" s="14">
        <f>ROUND($B$26*$B$30,2)</f>
        <v>47184</v>
      </c>
      <c r="H26" s="139" t="s">
        <v>51</v>
      </c>
      <c r="I26" s="139" t="s">
        <v>30</v>
      </c>
      <c r="J26" s="139" t="s">
        <v>31</v>
      </c>
    </row>
    <row r="27" spans="1:25" x14ac:dyDescent="0.3">
      <c r="A27" s="6" t="s">
        <v>20</v>
      </c>
      <c r="B27" s="7">
        <v>13</v>
      </c>
      <c r="C27" s="8">
        <f>ROUND($B$27*$B$30,2)</f>
        <v>51116</v>
      </c>
      <c r="H27" s="139" t="s">
        <v>17</v>
      </c>
      <c r="I27" s="139" t="s">
        <v>18</v>
      </c>
      <c r="J27" s="139" t="s">
        <v>19</v>
      </c>
      <c r="K27" s="139" t="s">
        <v>20</v>
      </c>
      <c r="L27" s="139" t="s">
        <v>22</v>
      </c>
      <c r="M27" s="1" t="s">
        <v>83</v>
      </c>
    </row>
    <row r="28" spans="1:25" x14ac:dyDescent="0.3">
      <c r="A28" s="6" t="s">
        <v>22</v>
      </c>
      <c r="B28" s="7">
        <v>16</v>
      </c>
      <c r="C28" s="8">
        <f>ROUND($B$28*$B$30,2)</f>
        <v>62912</v>
      </c>
      <c r="H28" s="139" t="s">
        <v>56</v>
      </c>
      <c r="I28" s="139" t="s">
        <v>55</v>
      </c>
      <c r="L28" s="1" t="s">
        <v>84</v>
      </c>
    </row>
    <row r="29" spans="1:25" x14ac:dyDescent="0.3">
      <c r="B29" s="1"/>
    </row>
    <row r="30" spans="1:25" x14ac:dyDescent="0.3">
      <c r="A30" s="4" t="s">
        <v>5</v>
      </c>
      <c r="B30" s="4">
        <v>3932</v>
      </c>
      <c r="H30" s="139" t="s">
        <v>17</v>
      </c>
      <c r="I30" s="139" t="s">
        <v>18</v>
      </c>
      <c r="J30" s="139" t="s">
        <v>19</v>
      </c>
      <c r="L30" s="1" t="s">
        <v>82</v>
      </c>
    </row>
    <row r="31" spans="1:25" x14ac:dyDescent="0.3">
      <c r="A31" s="25" t="s">
        <v>23</v>
      </c>
      <c r="B31" s="15">
        <f>ROUND(12*$B$30,0)</f>
        <v>47184</v>
      </c>
    </row>
    <row r="32" spans="1:25" x14ac:dyDescent="0.3">
      <c r="A32" s="25" t="s">
        <v>91</v>
      </c>
      <c r="B32" s="15">
        <f>ROUND(122*$B$30,0)</f>
        <v>479704</v>
      </c>
    </row>
    <row r="33" spans="1:5" x14ac:dyDescent="0.3">
      <c r="A33" s="25" t="s">
        <v>92</v>
      </c>
      <c r="B33" s="15">
        <f>ROUND(47*$B$30,0)</f>
        <v>184804</v>
      </c>
    </row>
    <row r="34" spans="1:5" x14ac:dyDescent="0.3">
      <c r="B34" s="1"/>
      <c r="E34" s="66"/>
    </row>
    <row r="35" spans="1:5" x14ac:dyDescent="0.3">
      <c r="A35" s="5" t="s">
        <v>85</v>
      </c>
      <c r="B35" s="1"/>
      <c r="C35" s="1"/>
    </row>
    <row r="36" spans="1:5" x14ac:dyDescent="0.3">
      <c r="A36" s="24" t="s">
        <v>16</v>
      </c>
      <c r="B36" s="67" t="s">
        <v>32</v>
      </c>
      <c r="C36" s="67" t="s">
        <v>34</v>
      </c>
    </row>
    <row r="37" spans="1:5" x14ac:dyDescent="0.3">
      <c r="A37" s="6" t="s">
        <v>17</v>
      </c>
      <c r="B37" s="7">
        <v>90</v>
      </c>
      <c r="C37" s="8">
        <f>ROUND($B$37*$B$30,2)</f>
        <v>353880</v>
      </c>
    </row>
    <row r="38" spans="1:5" x14ac:dyDescent="0.3">
      <c r="A38" s="9" t="s">
        <v>18</v>
      </c>
      <c r="B38" s="10">
        <v>97</v>
      </c>
      <c r="C38" s="11">
        <f>ROUND($B$38*$B$30,2)</f>
        <v>381404</v>
      </c>
    </row>
    <row r="39" spans="1:5" x14ac:dyDescent="0.3">
      <c r="A39" s="12" t="s">
        <v>19</v>
      </c>
      <c r="B39" s="13">
        <v>109</v>
      </c>
      <c r="C39" s="14">
        <f>ROUND($B$39*$B$30,2)</f>
        <v>428588</v>
      </c>
    </row>
  </sheetData>
  <sheetProtection password="CF2E" sheet="1" objects="1" scenarios="1" selectLockedCells="1" selectUnlockedCells="1"/>
  <pageMargins left="0" right="0" top="0" bottom="0" header="0" footer="0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 объема финансирования</vt:lpstr>
      <vt:lpstr>Расчет</vt:lpstr>
      <vt:lpstr>формула</vt:lpstr>
      <vt:lpstr>'Расчет объема финансирования'!Область_печати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Балжан Шаингориевна Альбиева</dc:creator>
  <cp:lastModifiedBy>Анджела Маратовна Нуркенова</cp:lastModifiedBy>
  <cp:lastPrinted>2020-01-05T10:56:26Z</cp:lastPrinted>
  <dcterms:created xsi:type="dcterms:W3CDTF">2017-04-19T13:48:19Z</dcterms:created>
  <dcterms:modified xsi:type="dcterms:W3CDTF">2024-10-15T10:55:37Z</dcterms:modified>
</cp:coreProperties>
</file>