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F2E" lockStructure="1"/>
  <bookViews>
    <workbookView xWindow="0" yWindow="0" windowWidth="28800" windowHeight="11130" tabRatio="894"/>
  </bookViews>
  <sheets>
    <sheet name="Расчет объема финансирования" sheetId="50" r:id="rId1"/>
    <sheet name="Расчет" sheetId="51" state="hidden" r:id="rId2"/>
    <sheet name="формула" sheetId="47" state="hidden" r:id="rId3"/>
  </sheets>
  <definedNames>
    <definedName name="_xlnm._FilterDatabase" localSheetId="1" hidden="1">Расчет!#REF!</definedName>
    <definedName name="_xlnm._FilterDatabase" localSheetId="0" hidden="1">'Расчет объема финансирования'!#REF!</definedName>
    <definedName name="_xlnm.Print_Titles" localSheetId="1">Расчет!$A:$B,Расчет!#REF!</definedName>
    <definedName name="_xlnm.Print_Titles" localSheetId="0">'Расчет объема финансирования'!$A:$B,'Расчет объема финансирования'!#REF!</definedName>
    <definedName name="_xlnm.Print_Area" localSheetId="1">Расчет!#REF!</definedName>
    <definedName name="_xlnm.Print_Area" localSheetId="0">'Расчет объема финансирования'!$A$1:$O$15</definedName>
  </definedNames>
  <calcPr calcId="145621"/>
</workbook>
</file>

<file path=xl/calcChain.xml><?xml version="1.0" encoding="utf-8"?>
<calcChain xmlns="http://schemas.openxmlformats.org/spreadsheetml/2006/main">
  <c r="B31" i="47" l="1"/>
  <c r="C24" i="47"/>
  <c r="C28" i="47" l="1"/>
  <c r="C27" i="47"/>
  <c r="C26" i="47"/>
  <c r="C25" i="47"/>
  <c r="E6" i="51" l="1"/>
  <c r="E5" i="51"/>
  <c r="E4" i="51"/>
  <c r="D6" i="51"/>
  <c r="D5" i="51"/>
  <c r="D4" i="51"/>
  <c r="C6" i="51"/>
  <c r="C5" i="51"/>
  <c r="C4" i="51"/>
  <c r="B6" i="51"/>
  <c r="B5" i="51"/>
  <c r="B4" i="51"/>
  <c r="A27" i="51" l="1"/>
  <c r="B27" i="51" s="1"/>
  <c r="B33" i="47" l="1"/>
  <c r="F5" i="51" l="1"/>
  <c r="F6" i="51"/>
  <c r="F4" i="51"/>
  <c r="B17" i="51"/>
  <c r="F7" i="51" l="1"/>
  <c r="A12" i="51"/>
  <c r="F23" i="50" l="1"/>
  <c r="F22" i="50"/>
  <c r="F21" i="50"/>
  <c r="F24" i="50" l="1"/>
  <c r="C27" i="51" l="1"/>
  <c r="A17" i="51"/>
  <c r="B12" i="51"/>
  <c r="C12" i="51" s="1"/>
  <c r="C17" i="51" l="1"/>
  <c r="B22" i="51" s="1"/>
  <c r="D27" i="51"/>
  <c r="F30" i="50" s="1"/>
  <c r="B32" i="47"/>
  <c r="A22" i="51" l="1"/>
  <c r="C22" i="51" s="1"/>
  <c r="F28" i="50" s="1"/>
  <c r="F32" i="50" s="1"/>
  <c r="F34" i="50" s="1"/>
</calcChain>
</file>

<file path=xl/sharedStrings.xml><?xml version="1.0" encoding="utf-8"?>
<sst xmlns="http://schemas.openxmlformats.org/spreadsheetml/2006/main" count="211" uniqueCount="92">
  <si>
    <t>обуча-ся на дому</t>
  </si>
  <si>
    <t>1 - 4 классы</t>
  </si>
  <si>
    <t>5 - 9 классы</t>
  </si>
  <si>
    <t>10 - 11 классы</t>
  </si>
  <si>
    <t>ИТОГО</t>
  </si>
  <si>
    <t>уч-ся коррекц. классов</t>
  </si>
  <si>
    <t>МРП</t>
  </si>
  <si>
    <t>КРО</t>
  </si>
  <si>
    <t>ГОРОД</t>
  </si>
  <si>
    <t>СЕЛО</t>
  </si>
  <si>
    <t>z</t>
  </si>
  <si>
    <t>5-9 классы</t>
  </si>
  <si>
    <t>10-11 классы</t>
  </si>
  <si>
    <t>1-4 классы</t>
  </si>
  <si>
    <t>Общеобразовательные</t>
  </si>
  <si>
    <t>На дому</t>
  </si>
  <si>
    <t>уч-ся общеобр. классов</t>
  </si>
  <si>
    <t>Наименование/регион</t>
  </si>
  <si>
    <t>1 группа</t>
  </si>
  <si>
    <t>2 группа</t>
  </si>
  <si>
    <t>3 группа</t>
  </si>
  <si>
    <t>4 группа</t>
  </si>
  <si>
    <t>Кап. расходы</t>
  </si>
  <si>
    <t>5 группа</t>
  </si>
  <si>
    <t>A1 Кап.расходы</t>
  </si>
  <si>
    <t>E z + L</t>
  </si>
  <si>
    <t>ОБЫЧНЫЕ</t>
  </si>
  <si>
    <t>ЭКОЛОГИЯ</t>
  </si>
  <si>
    <t>РАДИАЦИЯ</t>
  </si>
  <si>
    <t>E z (ООП) + L</t>
  </si>
  <si>
    <t>дети с ООП в общеобр. классах</t>
  </si>
  <si>
    <t>Экология</t>
  </si>
  <si>
    <t>Радиация</t>
  </si>
  <si>
    <t>Коэф-ент</t>
  </si>
  <si>
    <t>Коммунальные услуги + интернет</t>
  </si>
  <si>
    <t>Группы</t>
  </si>
  <si>
    <t>←</t>
  </si>
  <si>
    <t>Уровень образования</t>
  </si>
  <si>
    <t>Всего Контингент</t>
  </si>
  <si>
    <t>1. Расчет объема подушевого финансирования без учета капитальных затрат</t>
  </si>
  <si>
    <t>Объем подушевого финансирования без капитальных затрат</t>
  </si>
  <si>
    <t>Всего контингент</t>
  </si>
  <si>
    <t>Норматив на капитальные расходы</t>
  </si>
  <si>
    <t>ИТОГО объем подушевого финансирования</t>
  </si>
  <si>
    <t>Город</t>
  </si>
  <si>
    <t>Село</t>
  </si>
  <si>
    <t>2. Выберите из раскрывающегося списка</t>
  </si>
  <si>
    <t>3. Выберите из раскрывающегося списка</t>
  </si>
  <si>
    <t>2. Расчет коммунальных затрат</t>
  </si>
  <si>
    <t>Группа</t>
  </si>
  <si>
    <t>Норматив</t>
  </si>
  <si>
    <t>Объем комм.затрат</t>
  </si>
  <si>
    <t>Без доплат</t>
  </si>
  <si>
    <t>3. Расчет объема капитальных затрат</t>
  </si>
  <si>
    <t>A2 строит</t>
  </si>
  <si>
    <t>A2 рекон</t>
  </si>
  <si>
    <t>Способ введения новых мест</t>
  </si>
  <si>
    <t>1. Проектная мощность школы, ученических мест</t>
  </si>
  <si>
    <t>2. Территориальная принадлежность (месторасположение: город/село)</t>
  </si>
  <si>
    <t>3. Виды доплат (без доплат, экология, радиация)</t>
  </si>
  <si>
    <t>6. Прогнозный контингент школы, учащихся</t>
  </si>
  <si>
    <t>Реконструкция</t>
  </si>
  <si>
    <t>Строительство</t>
  </si>
  <si>
    <t>Операционные расходы</t>
  </si>
  <si>
    <t>Контингент</t>
  </si>
  <si>
    <t>5. Объем амортизационных затрат</t>
  </si>
  <si>
    <t>4. Выберите из раскрывающегося списка</t>
  </si>
  <si>
    <t>1 группа - для Атырауской, Костанайской, Мангистауской областей</t>
  </si>
  <si>
    <t>3 группа - для Восточно-Казахстанской, Павлодарской, Северо-Казахстанской областей</t>
  </si>
  <si>
    <t xml:space="preserve">4 группа - для Акмолинской, Жамбылской областей </t>
  </si>
  <si>
    <t xml:space="preserve">5 группа - для Кызылординской области </t>
  </si>
  <si>
    <t>4. Объем подушевого финансирования</t>
  </si>
  <si>
    <t>5. Возмещение затрат на строительство/реконструкцию</t>
  </si>
  <si>
    <t>4. Группа (в зависимости от нормы расходов на текущее содержание организаций среднего образования )</t>
  </si>
  <si>
    <t>Возмещение затрат на строительство/реконструкцию</t>
  </si>
  <si>
    <t xml:space="preserve">5. Выберите из раскрывающегося списка </t>
  </si>
  <si>
    <r>
      <t xml:space="preserve">   (только при условии </t>
    </r>
    <r>
      <rPr>
        <b/>
        <sz val="18"/>
        <color rgb="FFFF0000"/>
        <rFont val="Times New Roman"/>
        <family val="1"/>
        <charset val="204"/>
      </rPr>
      <t>ввода новых</t>
    </r>
    <r>
      <rPr>
        <b/>
        <sz val="14"/>
        <color theme="1"/>
        <rFont val="Times New Roman"/>
        <family val="1"/>
        <charset val="204"/>
      </rPr>
      <t xml:space="preserve">  мест)</t>
    </r>
  </si>
  <si>
    <t>Объем  ПФ без капов</t>
  </si>
  <si>
    <t>1. Проставьте свою проектную мощность в ячейку F3</t>
  </si>
  <si>
    <t>учащиеся общеобразовательных классов, в т.ч.:</t>
  </si>
  <si>
    <t>учащиеся коррекционных классов</t>
  </si>
  <si>
    <t>обучающиеся на дому</t>
  </si>
  <si>
    <t>нормотипичные  учащиеся</t>
  </si>
  <si>
    <t xml:space="preserve">учащиеся с ООП в общеобразователь-ных классах </t>
  </si>
  <si>
    <t>6. Проставьте контингент 1-4 классов в ячейки B21 C21 D21 E21 (при наличии)</t>
  </si>
  <si>
    <t>7. Проставьте контингент 5-9 классов в ячейки B22 C22 D22 E22  (при наличии)</t>
  </si>
  <si>
    <t>8. Проставьте контингент 10-11 классов в ячейки B23 C23 D23 E23  (при наличии)</t>
  </si>
  <si>
    <t>ИТОГО в год</t>
  </si>
  <si>
    <t>ИТОГО в месяц</t>
  </si>
  <si>
    <t>7. Объем подушевого финансирования (тенге)</t>
  </si>
  <si>
    <t>2 группа - для Актюбинской, Алматинской, Западно-Казахстанской, Карагандинской, Туркестанской областей и городов Астана, Алматы и Шымкент</t>
  </si>
  <si>
    <t>РАСЧЕТ ОБЪЕМА ПОДУШЕВОГО ФИНАНСИРОВАНИЯ ДЛЯ ЧАСТНЫХ ШКОЛ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</si>
</sst>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_₽"/>
    <numFmt numFmtId="166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6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6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 applyNumberFormat="0" applyFill="0" applyBorder="0" applyProtection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6" xfId="0" applyFont="1" applyBorder="1"/>
    <xf numFmtId="0" fontId="2" fillId="2" borderId="2" xfId="0" applyFont="1" applyFill="1" applyBorder="1"/>
    <xf numFmtId="0" fontId="2" fillId="0" borderId="0" xfId="0" applyFont="1"/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0" borderId="7" xfId="0" applyNumberFormat="1" applyFont="1" applyBorder="1"/>
    <xf numFmtId="0" fontId="3" fillId="0" borderId="0" xfId="0" applyFont="1" applyAlignmen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3" fontId="9" fillId="0" borderId="0" xfId="0" applyNumberFormat="1" applyFont="1" applyFill="1"/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left" vertical="center"/>
    </xf>
    <xf numFmtId="16" fontId="2" fillId="0" borderId="6" xfId="0" applyNumberFormat="1" applyFont="1" applyBorder="1" applyAlignment="1">
      <alignment horizontal="left"/>
    </xf>
    <xf numFmtId="0" fontId="1" fillId="4" borderId="15" xfId="0" applyFont="1" applyFill="1" applyBorder="1" applyAlignment="1"/>
    <xf numFmtId="0" fontId="1" fillId="3" borderId="15" xfId="0" applyFont="1" applyFill="1" applyBorder="1" applyAlignment="1"/>
    <xf numFmtId="0" fontId="1" fillId="9" borderId="15" xfId="0" applyFont="1" applyFill="1" applyBorder="1" applyAlignment="1"/>
    <xf numFmtId="0" fontId="1" fillId="9" borderId="21" xfId="0" applyFont="1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0" fontId="13" fillId="0" borderId="6" xfId="0" applyFont="1" applyFill="1" applyBorder="1" applyAlignment="1">
      <alignment vertical="center"/>
    </xf>
    <xf numFmtId="0" fontId="1" fillId="4" borderId="13" xfId="0" applyFont="1" applyFill="1" applyBorder="1" applyAlignment="1"/>
    <xf numFmtId="0" fontId="1" fillId="3" borderId="13" xfId="0" applyFont="1" applyFill="1" applyBorder="1" applyAlignment="1"/>
    <xf numFmtId="0" fontId="12" fillId="10" borderId="24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9" borderId="21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/>
    <xf numFmtId="0" fontId="12" fillId="10" borderId="16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9" fillId="0" borderId="0" xfId="0" applyFont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/>
    </xf>
    <xf numFmtId="0" fontId="12" fillId="12" borderId="2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5" fillId="0" borderId="0" xfId="0" applyFont="1" applyAlignment="1"/>
    <xf numFmtId="3" fontId="1" fillId="0" borderId="0" xfId="0" applyNumberFormat="1" applyFont="1" applyFill="1"/>
    <xf numFmtId="0" fontId="13" fillId="13" borderId="3" xfId="0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1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Fill="1"/>
    <xf numFmtId="3" fontId="16" fillId="0" borderId="0" xfId="0" applyNumberFormat="1" applyFont="1"/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3" fillId="13" borderId="3" xfId="0" applyNumberFormat="1" applyFont="1" applyFill="1" applyBorder="1" applyAlignment="1">
      <alignment horizontal="center"/>
    </xf>
    <xf numFmtId="3" fontId="16" fillId="13" borderId="5" xfId="0" applyNumberFormat="1" applyFont="1" applyFill="1" applyBorder="1" applyAlignment="1" applyProtection="1">
      <alignment horizontal="center" vertical="center"/>
      <protection hidden="1"/>
    </xf>
    <xf numFmtId="3" fontId="13" fillId="13" borderId="6" xfId="0" applyNumberFormat="1" applyFont="1" applyFill="1" applyBorder="1" applyAlignment="1">
      <alignment horizontal="center"/>
    </xf>
    <xf numFmtId="3" fontId="16" fillId="13" borderId="7" xfId="0" applyNumberFormat="1" applyFont="1" applyFill="1" applyBorder="1" applyAlignment="1" applyProtection="1">
      <alignment horizontal="center" vertical="center"/>
      <protection hidden="1"/>
    </xf>
    <xf numFmtId="3" fontId="13" fillId="13" borderId="8" xfId="0" applyNumberFormat="1" applyFont="1" applyFill="1" applyBorder="1" applyAlignment="1">
      <alignment horizontal="center"/>
    </xf>
    <xf numFmtId="3" fontId="16" fillId="0" borderId="9" xfId="0" applyNumberFormat="1" applyFont="1" applyFill="1" applyBorder="1" applyAlignment="1" applyProtection="1">
      <alignment horizontal="center" vertical="center"/>
      <protection hidden="1"/>
    </xf>
    <xf numFmtId="3" fontId="16" fillId="13" borderId="10" xfId="0" applyNumberFormat="1" applyFont="1" applyFill="1" applyBorder="1" applyAlignment="1" applyProtection="1">
      <alignment horizontal="center" vertical="center"/>
      <protection hidden="1"/>
    </xf>
    <xf numFmtId="0" fontId="14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wrapText="1"/>
    </xf>
    <xf numFmtId="0" fontId="13" fillId="0" borderId="9" xfId="0" applyFont="1" applyBorder="1"/>
    <xf numFmtId="165" fontId="13" fillId="0" borderId="9" xfId="0" applyNumberFormat="1" applyFont="1" applyBorder="1" applyAlignment="1">
      <alignment horizontal="center"/>
    </xf>
    <xf numFmtId="3" fontId="14" fillId="13" borderId="10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/>
    <xf numFmtId="3" fontId="13" fillId="0" borderId="29" xfId="0" applyNumberFormat="1" applyFont="1" applyFill="1" applyBorder="1" applyAlignment="1">
      <alignment horizontal="center" vertical="center" wrapText="1"/>
    </xf>
    <xf numFmtId="3" fontId="17" fillId="0" borderId="4" xfId="0" applyNumberFormat="1" applyFont="1" applyFill="1" applyBorder="1" applyAlignment="1">
      <alignment horizontal="center" vertical="center" wrapText="1"/>
    </xf>
    <xf numFmtId="3" fontId="17" fillId="13" borderId="5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wrapText="1"/>
    </xf>
    <xf numFmtId="3" fontId="17" fillId="11" borderId="1" xfId="0" applyNumberFormat="1" applyFont="1" applyFill="1" applyBorder="1" applyAlignment="1">
      <alignment horizontal="center" vertical="center" wrapText="1"/>
    </xf>
    <xf numFmtId="3" fontId="14" fillId="11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/>
    </xf>
    <xf numFmtId="3" fontId="3" fillId="13" borderId="6" xfId="0" applyNumberFormat="1" applyFont="1" applyFill="1" applyBorder="1" applyAlignment="1"/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3" fontId="9" fillId="13" borderId="7" xfId="0" applyNumberFormat="1" applyFont="1" applyFill="1" applyBorder="1" applyAlignment="1" applyProtection="1">
      <alignment horizontal="center" vertical="center" wrapText="1"/>
      <protection hidden="1"/>
    </xf>
    <xf numFmtId="3" fontId="3" fillId="13" borderId="14" xfId="0" applyNumberFormat="1" applyFont="1" applyFill="1" applyBorder="1" applyAlignment="1"/>
    <xf numFmtId="3" fontId="9" fillId="0" borderId="11" xfId="0" applyNumberFormat="1" applyFont="1" applyBorder="1" applyAlignment="1" applyProtection="1">
      <alignment horizontal="center" vertical="center" wrapText="1"/>
      <protection locked="0"/>
    </xf>
    <xf numFmtId="3" fontId="9" fillId="13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wrapText="1"/>
    </xf>
    <xf numFmtId="0" fontId="9" fillId="0" borderId="19" xfId="0" applyFont="1" applyBorder="1"/>
    <xf numFmtId="165" fontId="9" fillId="0" borderId="19" xfId="0" applyNumberFormat="1" applyFont="1" applyBorder="1" applyAlignment="1">
      <alignment horizontal="center"/>
    </xf>
    <xf numFmtId="3" fontId="3" fillId="13" borderId="20" xfId="0" applyNumberFormat="1" applyFont="1" applyFill="1" applyBorder="1" applyAlignment="1" applyProtection="1">
      <alignment horizontal="center" vertical="center" wrapText="1"/>
      <protection hidden="1"/>
    </xf>
    <xf numFmtId="3" fontId="13" fillId="0" borderId="9" xfId="0" applyNumberFormat="1" applyFont="1" applyFill="1" applyBorder="1" applyAlignment="1" applyProtection="1">
      <alignment horizontal="center" vertical="center"/>
      <protection hidden="1"/>
    </xf>
    <xf numFmtId="3" fontId="14" fillId="13" borderId="10" xfId="0" applyNumberFormat="1" applyFont="1" applyFill="1" applyBorder="1" applyAlignment="1" applyProtection="1">
      <alignment horizontal="center" vertical="center"/>
      <protection hidden="1"/>
    </xf>
    <xf numFmtId="3" fontId="16" fillId="0" borderId="4" xfId="0" applyNumberFormat="1" applyFont="1" applyFill="1" applyBorder="1" applyAlignment="1" applyProtection="1">
      <alignment horizontal="center" vertical="center"/>
      <protection hidden="1"/>
    </xf>
    <xf numFmtId="3" fontId="16" fillId="0" borderId="1" xfId="0" applyNumberFormat="1" applyFont="1" applyFill="1" applyBorder="1" applyAlignment="1" applyProtection="1">
      <alignment horizontal="center" vertical="center"/>
      <protection hidden="1"/>
    </xf>
    <xf numFmtId="165" fontId="9" fillId="13" borderId="25" xfId="0" applyNumberFormat="1" applyFont="1" applyFill="1" applyBorder="1" applyAlignment="1" applyProtection="1">
      <alignment horizontal="center" vertical="center"/>
      <protection locked="0"/>
    </xf>
    <xf numFmtId="3" fontId="17" fillId="11" borderId="3" xfId="0" applyNumberFormat="1" applyFont="1" applyFill="1" applyBorder="1" applyAlignment="1">
      <alignment horizontal="center" vertical="center" wrapText="1"/>
    </xf>
    <xf numFmtId="3" fontId="17" fillId="11" borderId="4" xfId="0" applyNumberFormat="1" applyFont="1" applyFill="1" applyBorder="1" applyAlignment="1">
      <alignment horizontal="center" vertical="center" wrapText="1"/>
    </xf>
    <xf numFmtId="3" fontId="17" fillId="11" borderId="5" xfId="0" applyNumberFormat="1" applyFont="1" applyFill="1" applyBorder="1" applyAlignment="1">
      <alignment horizontal="center" vertical="center" wrapText="1"/>
    </xf>
    <xf numFmtId="3" fontId="16" fillId="0" borderId="8" xfId="0" applyNumberFormat="1" applyFont="1" applyFill="1" applyBorder="1" applyAlignment="1" applyProtection="1">
      <alignment horizontal="center" vertical="center"/>
      <protection hidden="1"/>
    </xf>
    <xf numFmtId="3" fontId="14" fillId="11" borderId="10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3" fontId="22" fillId="0" borderId="0" xfId="0" applyNumberFormat="1" applyFont="1" applyFill="1" applyAlignment="1">
      <alignment horizontal="left" vertical="center"/>
    </xf>
    <xf numFmtId="0" fontId="3" fillId="11" borderId="25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23" fillId="0" borderId="0" xfId="0" applyFont="1"/>
    <xf numFmtId="0" fontId="10" fillId="0" borderId="0" xfId="0" applyFont="1" applyAlignment="1">
      <alignment horizontal="center" vertical="center"/>
    </xf>
    <xf numFmtId="0" fontId="24" fillId="0" borderId="0" xfId="0" applyFont="1"/>
    <xf numFmtId="0" fontId="11" fillId="0" borderId="0" xfId="0" applyFont="1"/>
    <xf numFmtId="0" fontId="2" fillId="0" borderId="0" xfId="0" applyFont="1" applyAlignment="1">
      <alignment vertical="top"/>
    </xf>
    <xf numFmtId="0" fontId="27" fillId="0" borderId="1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top" wrapText="1" readingOrder="1"/>
    </xf>
    <xf numFmtId="3" fontId="3" fillId="0" borderId="25" xfId="0" applyNumberFormat="1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 applyFill="1" applyAlignment="1" applyProtection="1">
      <alignment horizontal="center"/>
      <protection hidden="1"/>
    </xf>
    <xf numFmtId="3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/>
    <xf numFmtId="4" fontId="3" fillId="11" borderId="25" xfId="0" applyNumberFormat="1" applyFont="1" applyFill="1" applyBorder="1" applyAlignment="1" applyProtection="1">
      <alignment horizontal="center" vertical="center"/>
      <protection hidden="1"/>
    </xf>
    <xf numFmtId="3" fontId="10" fillId="11" borderId="26" xfId="0" applyNumberFormat="1" applyFont="1" applyFill="1" applyBorder="1" applyAlignment="1" applyProtection="1">
      <alignment horizontal="center" vertical="center"/>
      <protection hidden="1"/>
    </xf>
    <xf numFmtId="3" fontId="10" fillId="11" borderId="27" xfId="0" applyNumberFormat="1" applyFont="1" applyFill="1" applyBorder="1" applyAlignment="1" applyProtection="1">
      <alignment horizontal="center" vertical="center"/>
      <protection hidden="1"/>
    </xf>
    <xf numFmtId="3" fontId="10" fillId="11" borderId="28" xfId="0" applyNumberFormat="1" applyFont="1" applyFill="1" applyBorder="1" applyAlignment="1" applyProtection="1">
      <alignment horizontal="center" vertical="center"/>
      <protection hidden="1"/>
    </xf>
    <xf numFmtId="3" fontId="3" fillId="13" borderId="5" xfId="0" applyNumberFormat="1" applyFont="1" applyFill="1" applyBorder="1" applyAlignment="1">
      <alignment horizontal="center" vertical="center" wrapText="1"/>
    </xf>
    <xf numFmtId="3" fontId="3" fillId="13" borderId="7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 applyProtection="1">
      <alignment horizontal="center" vertical="center"/>
      <protection hidden="1"/>
    </xf>
    <xf numFmtId="3" fontId="10" fillId="0" borderId="27" xfId="0" applyNumberFormat="1" applyFont="1" applyFill="1" applyBorder="1" applyAlignment="1" applyProtection="1">
      <alignment horizontal="center" vertical="center"/>
      <protection hidden="1"/>
    </xf>
    <xf numFmtId="3" fontId="10" fillId="0" borderId="28" xfId="0" applyNumberFormat="1" applyFont="1" applyFill="1" applyBorder="1" applyAlignment="1" applyProtection="1">
      <alignment horizontal="center" vertical="center"/>
      <protection hidden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 readingOrder="1"/>
    </xf>
    <xf numFmtId="3" fontId="3" fillId="0" borderId="4" xfId="0" applyNumberFormat="1" applyFont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horizontal="center" vertical="center" wrapText="1" readingOrder="1"/>
    </xf>
  </cellXfs>
  <cellStyles count="17">
    <cellStyle name="_x0005__x001c_" xfId="9"/>
    <cellStyle name="Excel Built-in Normal" xfId="1"/>
    <cellStyle name="Денежный 2" xfId="5"/>
    <cellStyle name="Обычный" xfId="0" builtinId="0"/>
    <cellStyle name="Обычный 2" xfId="2"/>
    <cellStyle name="Обычный 2 2" xfId="3"/>
    <cellStyle name="Обычный 2 2 2" xfId="10"/>
    <cellStyle name="Обычный 2 3" xfId="6"/>
    <cellStyle name="Обычный 2 4" xfId="8"/>
    <cellStyle name="Обычный 2 5" xfId="15"/>
    <cellStyle name="Обычный 3" xfId="7"/>
    <cellStyle name="Обычный 3 2" xfId="14"/>
    <cellStyle name="Обычный 4" xfId="16"/>
    <cellStyle name="Обычный 5" xfId="11"/>
    <cellStyle name="Обычный 5 2" xfId="4"/>
    <cellStyle name="Обычный 6" xfId="12"/>
    <cellStyle name="Финансовый 2 2" xfId="13"/>
  </cellStyles>
  <dxfs count="0"/>
  <tableStyles count="0" defaultTableStyle="TableStyleMedium2" defaultPivotStyle="PivotStyleLight16"/>
  <colors>
    <mruColors>
      <color rgb="FF4BFF4B"/>
      <color rgb="FF99FF99"/>
      <color rgb="FF66FFFF"/>
      <color rgb="FFFFFF57"/>
      <color rgb="FF6BEB6E"/>
      <color rgb="FFFFF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O40"/>
  <sheetViews>
    <sheetView tabSelected="1" zoomScale="70" zoomScaleNormal="70" zoomScaleSheetLayoutView="25" workbookViewId="0">
      <selection activeCell="B21" sqref="B21"/>
    </sheetView>
  </sheetViews>
  <sheetFormatPr defaultColWidth="9.140625" defaultRowHeight="18.75" x14ac:dyDescent="0.3"/>
  <cols>
    <col min="1" max="1" width="29" style="77" customWidth="1"/>
    <col min="2" max="3" width="19.140625" style="68" customWidth="1"/>
    <col min="4" max="5" width="19.140625" style="1" customWidth="1"/>
    <col min="6" max="6" width="19.140625" style="73" customWidth="1"/>
    <col min="7" max="7" width="17.28515625" style="73" customWidth="1"/>
    <col min="8" max="8" width="22.42578125" style="73" customWidth="1"/>
    <col min="9" max="9" width="15.28515625" style="73" customWidth="1"/>
    <col min="10" max="10" width="15.28515625" style="70" customWidth="1"/>
    <col min="11" max="15" width="15.28515625" style="71" customWidth="1"/>
    <col min="16" max="16384" width="9.140625" style="1"/>
  </cols>
  <sheetData>
    <row r="1" spans="1:15" x14ac:dyDescent="0.3">
      <c r="A1" s="110" t="s">
        <v>91</v>
      </c>
      <c r="B1" s="23"/>
      <c r="C1" s="110"/>
      <c r="D1" s="110"/>
      <c r="E1" s="110"/>
      <c r="F1" s="110"/>
      <c r="G1" s="110"/>
      <c r="H1" s="110"/>
      <c r="I1" s="110"/>
      <c r="J1" s="110"/>
      <c r="K1" s="110"/>
      <c r="L1" s="69"/>
      <c r="M1" s="69"/>
      <c r="N1" s="69"/>
      <c r="O1" s="69"/>
    </row>
    <row r="2" spans="1:15" ht="21.75" customHeight="1" thickBot="1" x14ac:dyDescent="0.35">
      <c r="A2" s="111"/>
      <c r="B2" s="111"/>
      <c r="C2" s="111"/>
      <c r="D2" s="17"/>
      <c r="E2" s="61"/>
      <c r="F2" s="61"/>
      <c r="G2" s="61"/>
      <c r="H2" s="61"/>
      <c r="I2" s="61"/>
      <c r="J2" s="18"/>
      <c r="K2" s="19"/>
    </row>
    <row r="3" spans="1:15" ht="21.75" customHeight="1" thickBot="1" x14ac:dyDescent="0.35">
      <c r="A3" s="16" t="s">
        <v>57</v>
      </c>
      <c r="B3" s="22"/>
      <c r="C3" s="17"/>
      <c r="D3" s="17"/>
      <c r="E3" s="17"/>
      <c r="F3" s="130"/>
      <c r="G3" s="104" t="s">
        <v>36</v>
      </c>
      <c r="H3" s="105" t="s">
        <v>78</v>
      </c>
      <c r="J3" s="18"/>
      <c r="K3" s="19"/>
    </row>
    <row r="4" spans="1:15" ht="21.75" customHeight="1" x14ac:dyDescent="0.3">
      <c r="A4" s="17"/>
      <c r="B4" s="17"/>
      <c r="C4" s="17"/>
      <c r="D4" s="17"/>
      <c r="E4" s="17"/>
      <c r="F4" s="17"/>
      <c r="G4" s="106"/>
      <c r="H4" s="107"/>
      <c r="J4" s="18"/>
      <c r="K4" s="19"/>
    </row>
    <row r="5" spans="1:15" ht="21" thickBot="1" x14ac:dyDescent="0.35">
      <c r="A5" s="16" t="s">
        <v>58</v>
      </c>
      <c r="B5" s="17"/>
      <c r="C5" s="17"/>
      <c r="D5" s="17"/>
      <c r="E5" s="17"/>
      <c r="F5" s="17"/>
      <c r="G5" s="106"/>
      <c r="H5" s="78"/>
      <c r="J5" s="17"/>
      <c r="K5" s="17"/>
      <c r="L5" s="1"/>
      <c r="M5" s="1"/>
      <c r="N5" s="1"/>
      <c r="O5" s="1"/>
    </row>
    <row r="6" spans="1:15" ht="21" thickBot="1" x14ac:dyDescent="0.35">
      <c r="A6" s="140"/>
      <c r="B6" s="144"/>
      <c r="C6" s="144"/>
      <c r="D6" s="17"/>
      <c r="E6" s="17"/>
      <c r="F6" s="17"/>
      <c r="G6" s="104" t="s">
        <v>36</v>
      </c>
      <c r="H6" s="108" t="s">
        <v>46</v>
      </c>
      <c r="J6" s="17"/>
      <c r="K6" s="17"/>
      <c r="L6" s="1"/>
      <c r="M6" s="1"/>
      <c r="N6" s="1"/>
      <c r="O6" s="1"/>
    </row>
    <row r="7" spans="1:15" ht="20.25" x14ac:dyDescent="0.3">
      <c r="A7" s="17"/>
      <c r="B7" s="146"/>
      <c r="C7" s="146"/>
      <c r="D7" s="146"/>
      <c r="E7" s="17"/>
      <c r="F7" s="17"/>
      <c r="G7" s="106"/>
      <c r="H7" s="107"/>
      <c r="J7" s="17"/>
      <c r="K7" s="17"/>
      <c r="L7" s="1"/>
      <c r="M7" s="1"/>
      <c r="N7" s="1"/>
      <c r="O7" s="1"/>
    </row>
    <row r="8" spans="1:15" ht="19.5" thickBot="1" x14ac:dyDescent="0.35">
      <c r="A8" s="16" t="s">
        <v>59</v>
      </c>
      <c r="B8" s="146"/>
      <c r="C8" s="146"/>
      <c r="D8" s="146"/>
      <c r="E8" s="17"/>
      <c r="F8" s="17"/>
      <c r="J8" s="17"/>
      <c r="K8" s="17"/>
      <c r="L8" s="1"/>
      <c r="M8" s="1"/>
      <c r="N8" s="1"/>
      <c r="O8" s="1"/>
    </row>
    <row r="9" spans="1:15" ht="21" thickBot="1" x14ac:dyDescent="0.35">
      <c r="A9" s="140"/>
      <c r="B9" s="146"/>
      <c r="C9" s="146"/>
      <c r="D9" s="146"/>
      <c r="E9" s="17"/>
      <c r="F9" s="17"/>
      <c r="G9" s="104" t="s">
        <v>36</v>
      </c>
      <c r="H9" s="108" t="s">
        <v>47</v>
      </c>
      <c r="J9" s="17"/>
      <c r="K9" s="17"/>
      <c r="L9" s="1"/>
      <c r="M9" s="1"/>
      <c r="N9" s="1"/>
      <c r="O9" s="1"/>
    </row>
    <row r="10" spans="1:15" ht="20.25" x14ac:dyDescent="0.3">
      <c r="A10" s="17"/>
      <c r="B10" s="146"/>
      <c r="C10" s="146"/>
      <c r="D10" s="146"/>
      <c r="E10" s="17"/>
      <c r="F10" s="17"/>
      <c r="G10" s="106"/>
      <c r="H10" s="107"/>
      <c r="J10" s="17"/>
      <c r="K10" s="17"/>
      <c r="L10" s="1"/>
      <c r="M10" s="1"/>
      <c r="N10" s="1"/>
      <c r="O10" s="1"/>
    </row>
    <row r="11" spans="1:15" ht="19.5" thickBot="1" x14ac:dyDescent="0.35">
      <c r="A11" s="16" t="s">
        <v>73</v>
      </c>
      <c r="B11" s="146"/>
      <c r="C11" s="146"/>
      <c r="D11" s="146"/>
      <c r="E11" s="17"/>
      <c r="F11" s="17"/>
      <c r="J11" s="17"/>
      <c r="K11" s="17"/>
      <c r="L11" s="1"/>
      <c r="M11" s="1"/>
      <c r="N11" s="1"/>
      <c r="O11" s="1"/>
    </row>
    <row r="12" spans="1:15" ht="20.25" customHeight="1" thickBot="1" x14ac:dyDescent="0.35">
      <c r="A12" s="140"/>
      <c r="B12" s="146"/>
      <c r="C12" s="146"/>
      <c r="D12" s="146"/>
      <c r="E12" s="17"/>
      <c r="F12" s="17"/>
      <c r="G12" s="104" t="s">
        <v>36</v>
      </c>
      <c r="H12" s="108" t="s">
        <v>66</v>
      </c>
      <c r="I12" s="136"/>
      <c r="J12" s="17"/>
      <c r="K12" s="17"/>
      <c r="L12" s="1"/>
      <c r="M12" s="1"/>
      <c r="N12" s="1"/>
      <c r="O12" s="1"/>
    </row>
    <row r="13" spans="1:15" ht="17.25" customHeight="1" x14ac:dyDescent="0.3">
      <c r="A13" s="17"/>
      <c r="B13" s="145"/>
      <c r="C13" s="145"/>
      <c r="D13" s="145"/>
      <c r="E13" s="112"/>
      <c r="F13" s="112"/>
      <c r="G13" s="107"/>
      <c r="H13" s="137" t="s">
        <v>67</v>
      </c>
      <c r="I13" s="136"/>
      <c r="J13" s="17"/>
      <c r="K13" s="17"/>
      <c r="L13" s="1"/>
      <c r="M13" s="1"/>
      <c r="N13" s="1"/>
      <c r="O13" s="1"/>
    </row>
    <row r="14" spans="1:15" ht="17.25" customHeight="1" thickBot="1" x14ac:dyDescent="0.35">
      <c r="A14" s="16" t="s">
        <v>72</v>
      </c>
      <c r="B14" s="146"/>
      <c r="C14" s="147"/>
      <c r="D14" s="147"/>
      <c r="F14" s="1"/>
      <c r="G14" s="107"/>
      <c r="H14" s="137" t="s">
        <v>90</v>
      </c>
      <c r="I14" s="136"/>
      <c r="J14" s="18"/>
      <c r="K14" s="19"/>
    </row>
    <row r="15" spans="1:15" ht="21" customHeight="1" thickBot="1" x14ac:dyDescent="0.35">
      <c r="A15" s="140"/>
      <c r="B15" s="146"/>
      <c r="C15" s="147"/>
      <c r="D15" s="147"/>
      <c r="F15" s="1"/>
      <c r="G15" s="109"/>
      <c r="H15" s="138" t="s">
        <v>68</v>
      </c>
      <c r="I15" s="136"/>
      <c r="J15" s="18"/>
      <c r="K15" s="19"/>
    </row>
    <row r="16" spans="1:15" x14ac:dyDescent="0.3">
      <c r="A16" s="1"/>
      <c r="B16" s="147"/>
      <c r="C16" s="147"/>
      <c r="D16" s="147"/>
      <c r="F16" s="1"/>
      <c r="G16" s="1"/>
      <c r="H16" s="139" t="s">
        <v>69</v>
      </c>
      <c r="J16" s="18"/>
      <c r="K16" s="19"/>
    </row>
    <row r="17" spans="1:15" x14ac:dyDescent="0.3">
      <c r="A17" s="1"/>
      <c r="B17" s="1"/>
      <c r="C17" s="1"/>
      <c r="F17" s="1"/>
      <c r="G17" s="1"/>
      <c r="H17" s="137" t="s">
        <v>70</v>
      </c>
      <c r="I17" s="1"/>
      <c r="J17" s="17"/>
      <c r="K17" s="19"/>
    </row>
    <row r="18" spans="1:15" ht="21" thickBot="1" x14ac:dyDescent="0.35">
      <c r="A18" s="16" t="s">
        <v>60</v>
      </c>
      <c r="B18" s="17"/>
      <c r="C18" s="17"/>
      <c r="D18" s="113"/>
      <c r="E18" s="20"/>
      <c r="F18" s="19"/>
      <c r="G18" s="1"/>
      <c r="H18" s="108"/>
      <c r="I18" s="1"/>
      <c r="J18" s="17"/>
      <c r="K18" s="19"/>
    </row>
    <row r="19" spans="1:15" ht="31.5" customHeight="1" x14ac:dyDescent="0.3">
      <c r="A19" s="164" t="s">
        <v>37</v>
      </c>
      <c r="B19" s="166" t="s">
        <v>79</v>
      </c>
      <c r="C19" s="166"/>
      <c r="D19" s="167" t="s">
        <v>80</v>
      </c>
      <c r="E19" s="167" t="s">
        <v>81</v>
      </c>
      <c r="F19" s="159" t="s">
        <v>4</v>
      </c>
      <c r="G19" s="1"/>
      <c r="H19" s="108" t="s">
        <v>75</v>
      </c>
      <c r="I19" s="1"/>
      <c r="J19" s="17"/>
      <c r="K19" s="19"/>
    </row>
    <row r="20" spans="1:15" ht="57" x14ac:dyDescent="0.3">
      <c r="A20" s="165"/>
      <c r="B20" s="149" t="s">
        <v>82</v>
      </c>
      <c r="C20" s="150" t="s">
        <v>83</v>
      </c>
      <c r="D20" s="168"/>
      <c r="E20" s="168"/>
      <c r="F20" s="160"/>
      <c r="G20" s="1"/>
      <c r="H20" s="148" t="s">
        <v>76</v>
      </c>
      <c r="I20" s="1"/>
      <c r="J20" s="1"/>
      <c r="K20" s="19"/>
      <c r="N20" s="1"/>
      <c r="O20" s="1"/>
    </row>
    <row r="21" spans="1:15" ht="20.25" x14ac:dyDescent="0.3">
      <c r="A21" s="114" t="s">
        <v>1</v>
      </c>
      <c r="B21" s="115"/>
      <c r="C21" s="115"/>
      <c r="D21" s="115"/>
      <c r="E21" s="115"/>
      <c r="F21" s="116">
        <f>B21+C21+D21+E21</f>
        <v>0</v>
      </c>
      <c r="G21" s="104" t="s">
        <v>36</v>
      </c>
      <c r="H21" s="105" t="s">
        <v>84</v>
      </c>
      <c r="I21" s="1"/>
      <c r="J21" s="1"/>
      <c r="K21" s="1"/>
      <c r="L21" s="1"/>
      <c r="N21" s="1"/>
      <c r="O21" s="1"/>
    </row>
    <row r="22" spans="1:15" ht="20.25" x14ac:dyDescent="0.3">
      <c r="A22" s="114" t="s">
        <v>2</v>
      </c>
      <c r="B22" s="115"/>
      <c r="C22" s="115"/>
      <c r="D22" s="115"/>
      <c r="E22" s="115"/>
      <c r="F22" s="116">
        <f>B22+C22+D22+E22</f>
        <v>0</v>
      </c>
      <c r="G22" s="104" t="s">
        <v>36</v>
      </c>
      <c r="H22" s="105" t="s">
        <v>85</v>
      </c>
      <c r="I22" s="1"/>
      <c r="J22" s="1"/>
      <c r="K22" s="1"/>
      <c r="L22" s="1"/>
      <c r="M22" s="1"/>
      <c r="N22" s="1"/>
      <c r="O22" s="1"/>
    </row>
    <row r="23" spans="1:15" ht="21" thickBot="1" x14ac:dyDescent="0.35">
      <c r="A23" s="117" t="s">
        <v>3</v>
      </c>
      <c r="B23" s="118"/>
      <c r="C23" s="118"/>
      <c r="D23" s="118"/>
      <c r="E23" s="118"/>
      <c r="F23" s="119">
        <f>B23+C23+D23+E23</f>
        <v>0</v>
      </c>
      <c r="G23" s="104" t="s">
        <v>36</v>
      </c>
      <c r="H23" s="105" t="s">
        <v>86</v>
      </c>
      <c r="I23" s="1"/>
      <c r="J23" s="1"/>
      <c r="K23" s="1"/>
      <c r="L23" s="1"/>
      <c r="M23" s="1"/>
      <c r="N23" s="1"/>
      <c r="O23" s="1"/>
    </row>
    <row r="24" spans="1:15" ht="19.5" thickBot="1" x14ac:dyDescent="0.35">
      <c r="A24" s="120" t="s">
        <v>38</v>
      </c>
      <c r="B24" s="121"/>
      <c r="C24" s="122"/>
      <c r="D24" s="123"/>
      <c r="E24" s="124"/>
      <c r="F24" s="125">
        <f>F21+F22+F23</f>
        <v>0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s="71" customFormat="1" x14ac:dyDescent="0.3"/>
    <row r="26" spans="1:15" x14ac:dyDescent="0.3">
      <c r="A26" s="16" t="s">
        <v>89</v>
      </c>
      <c r="B26" s="17"/>
      <c r="C26" s="17"/>
      <c r="D26" s="17"/>
      <c r="E26" s="17"/>
      <c r="F26" s="17"/>
      <c r="G26" s="1"/>
      <c r="H26" s="1"/>
      <c r="I26" s="1"/>
      <c r="J26" s="1"/>
      <c r="K26" s="1"/>
      <c r="L26" s="1"/>
      <c r="M26" s="1"/>
    </row>
    <row r="27" spans="1:15" s="71" customFormat="1" ht="19.5" thickBot="1" x14ac:dyDescent="0.35"/>
    <row r="28" spans="1:15" s="71" customFormat="1" ht="27" customHeight="1" thickBot="1" x14ac:dyDescent="0.35">
      <c r="A28" s="161" t="s">
        <v>63</v>
      </c>
      <c r="B28" s="162"/>
      <c r="C28" s="162"/>
      <c r="D28" s="162"/>
      <c r="E28" s="163"/>
      <c r="F28" s="151">
        <f>Расчет!C22</f>
        <v>0</v>
      </c>
    </row>
    <row r="29" spans="1:15" ht="19.5" thickBot="1" x14ac:dyDescent="0.35">
      <c r="A29" s="152"/>
      <c r="B29" s="152"/>
      <c r="C29" s="152"/>
      <c r="D29" s="152"/>
      <c r="E29" s="152"/>
      <c r="F29" s="153"/>
      <c r="G29" s="1"/>
      <c r="H29" s="1"/>
      <c r="I29" s="1"/>
      <c r="J29" s="1"/>
      <c r="K29" s="1"/>
      <c r="L29" s="1"/>
      <c r="M29" s="1"/>
    </row>
    <row r="30" spans="1:15" ht="27" customHeight="1" thickBot="1" x14ac:dyDescent="0.35">
      <c r="A30" s="161" t="s">
        <v>74</v>
      </c>
      <c r="B30" s="162"/>
      <c r="C30" s="162"/>
      <c r="D30" s="162"/>
      <c r="E30" s="163"/>
      <c r="F30" s="151">
        <f>Расчет!D27</f>
        <v>0</v>
      </c>
      <c r="G30" s="1"/>
      <c r="H30" s="1"/>
      <c r="I30" s="1"/>
      <c r="J30" s="1"/>
      <c r="K30" s="1"/>
      <c r="L30" s="1"/>
      <c r="M30" s="1"/>
    </row>
    <row r="31" spans="1:15" ht="19.5" thickBot="1" x14ac:dyDescent="0.35">
      <c r="A31" s="141"/>
      <c r="B31" s="142"/>
      <c r="C31" s="142"/>
      <c r="D31" s="143"/>
      <c r="E31" s="143"/>
      <c r="F31" s="20"/>
    </row>
    <row r="32" spans="1:15" ht="27" customHeight="1" thickBot="1" x14ac:dyDescent="0.35">
      <c r="A32" s="156" t="s">
        <v>87</v>
      </c>
      <c r="B32" s="157"/>
      <c r="C32" s="157"/>
      <c r="D32" s="157"/>
      <c r="E32" s="158"/>
      <c r="F32" s="155">
        <f>F28+F30</f>
        <v>0</v>
      </c>
      <c r="G32" s="154"/>
      <c r="H32" s="154"/>
    </row>
    <row r="33" spans="1:7" ht="19.5" thickBot="1" x14ac:dyDescent="0.35"/>
    <row r="34" spans="1:7" ht="27" customHeight="1" thickBot="1" x14ac:dyDescent="0.35">
      <c r="A34" s="156" t="s">
        <v>88</v>
      </c>
      <c r="B34" s="157"/>
      <c r="C34" s="157"/>
      <c r="D34" s="157"/>
      <c r="E34" s="158"/>
      <c r="F34" s="155">
        <f>F32/9</f>
        <v>0</v>
      </c>
      <c r="G34" s="154"/>
    </row>
    <row r="36" spans="1:7" s="71" customFormat="1" x14ac:dyDescent="0.3">
      <c r="G36" s="73"/>
    </row>
    <row r="37" spans="1:7" s="71" customFormat="1" x14ac:dyDescent="0.3">
      <c r="G37" s="73"/>
    </row>
    <row r="38" spans="1:7" s="71" customFormat="1" x14ac:dyDescent="0.3">
      <c r="G38" s="73"/>
    </row>
    <row r="39" spans="1:7" s="71" customFormat="1" x14ac:dyDescent="0.3">
      <c r="G39" s="73"/>
    </row>
    <row r="40" spans="1:7" s="71" customFormat="1" x14ac:dyDescent="0.3">
      <c r="G40" s="73"/>
    </row>
  </sheetData>
  <sheetProtection password="CF2E" sheet="1" objects="1" scenarios="1" selectLockedCells="1"/>
  <mergeCells count="9">
    <mergeCell ref="A34:E34"/>
    <mergeCell ref="F19:F20"/>
    <mergeCell ref="A32:E32"/>
    <mergeCell ref="A28:E28"/>
    <mergeCell ref="A30:E30"/>
    <mergeCell ref="A19:A20"/>
    <mergeCell ref="B19:C19"/>
    <mergeCell ref="D19:D20"/>
    <mergeCell ref="E19:E20"/>
  </mergeCells>
  <pageMargins left="0.15748031496062992" right="0.15748031496062992" top="0.78740157480314965" bottom="0.15748031496062992" header="0.74803149606299213" footer="0.15748031496062992"/>
  <pageSetup paperSize="9" scale="32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>
          <x14:formula1>
            <xm:f>формула!$G$25:$I$25</xm:f>
          </x14:formula1>
          <xm:sqref>A6</xm:sqref>
        </x14:dataValidation>
        <x14:dataValidation type="list" showErrorMessage="1">
          <x14:formula1>
            <xm:f>формула!$G$26:$J$26</xm:f>
          </x14:formula1>
          <xm:sqref>A9</xm:sqref>
        </x14:dataValidation>
        <x14:dataValidation type="list" showErrorMessage="1">
          <x14:formula1>
            <xm:f>формула!$G$27:$L$27</xm:f>
          </x14:formula1>
          <xm:sqref>A12</xm:sqref>
        </x14:dataValidation>
        <x14:dataValidation type="list" showInputMessage="1" showErrorMessage="1">
          <x14:formula1>
            <xm:f>формула!$G$28:$I$28</xm:f>
          </x14:formula1>
          <xm:sqref>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O34"/>
  <sheetViews>
    <sheetView zoomScaleNormal="100" zoomScaleSheetLayoutView="25" workbookViewId="0">
      <selection activeCell="B17" sqref="B17"/>
    </sheetView>
  </sheetViews>
  <sheetFormatPr defaultColWidth="9.140625" defaultRowHeight="20.25" x14ac:dyDescent="0.3"/>
  <cols>
    <col min="1" max="1" width="29" style="82" customWidth="1"/>
    <col min="2" max="3" width="29" style="101" customWidth="1"/>
    <col min="4" max="5" width="29" style="78" customWidth="1"/>
    <col min="6" max="6" width="29" style="79" customWidth="1"/>
    <col min="7" max="7" width="17.28515625" style="79" customWidth="1"/>
    <col min="8" max="8" width="15.28515625" style="79" customWidth="1"/>
    <col min="9" max="9" width="15.28515625" style="80" customWidth="1"/>
    <col min="10" max="14" width="15.28515625" style="81" customWidth="1"/>
    <col min="15" max="16384" width="9.140625" style="78"/>
  </cols>
  <sheetData>
    <row r="1" spans="1:15" ht="21" customHeight="1" x14ac:dyDescent="0.35">
      <c r="A1" s="72" t="s">
        <v>39</v>
      </c>
      <c r="B1" s="79"/>
      <c r="C1" s="80"/>
      <c r="D1" s="81"/>
      <c r="E1" s="81"/>
      <c r="F1" s="81"/>
    </row>
    <row r="2" spans="1:15" ht="21" customHeight="1" thickBot="1" x14ac:dyDescent="0.35">
      <c r="B2" s="78"/>
      <c r="C2" s="78"/>
      <c r="F2" s="78"/>
    </row>
    <row r="3" spans="1:15" ht="64.5" customHeight="1" thickBot="1" x14ac:dyDescent="0.35">
      <c r="A3" s="74" t="s">
        <v>37</v>
      </c>
      <c r="B3" s="75" t="s">
        <v>16</v>
      </c>
      <c r="C3" s="75" t="s">
        <v>30</v>
      </c>
      <c r="D3" s="75" t="s">
        <v>5</v>
      </c>
      <c r="E3" s="75" t="s">
        <v>0</v>
      </c>
      <c r="F3" s="76" t="s">
        <v>4</v>
      </c>
      <c r="M3" s="78"/>
      <c r="N3" s="78"/>
    </row>
    <row r="4" spans="1:15" ht="21" customHeight="1" x14ac:dyDescent="0.3">
      <c r="A4" s="83" t="s">
        <v>1</v>
      </c>
      <c r="B4" s="128">
        <f>(IF(AND('Расчет объема финансирования'!$A$6="город",'Расчет объема финансирования'!$A$9="Без доплат"),формула!$B$5*'Расчет объема финансирования'!B21)+IF(AND('Расчет объема финансирования'!$A$6="город",'Расчет объема финансирования'!$A$9="экология"),формула!$B$12*'Расчет объема финансирования'!B21)+IF(AND('Расчет объема финансирования'!$A$6="город",'Расчет объема финансирования'!$A$9="радиация"),формула!$B$19*'Расчет объема финансирования'!B21)+IF(AND('Расчет объема финансирования'!$A$6="село",'Расчет объема финансирования'!$A$9="Без доплат"),формула!$M$5*'Расчет объема финансирования'!B21)+IF(AND('Расчет объема финансирования'!$A$6="село",'Расчет объема финансирования'!$A$9="экология"),формула!$M$12*'Расчет объема финансирования'!B21)+IF(AND('Расчет объема финансирования'!$A$6="село",'Расчет объема финансирования'!$A$9="радиация"),формула!$M$19*'Расчет объема финансирования'!B21))</f>
        <v>0</v>
      </c>
      <c r="C4" s="128">
        <f>(IF(AND('Расчет объема финансирования'!$A$6="город",'Расчет объема финансирования'!$A$9="без доплат"),формула!$B$6*'Расчет объема финансирования'!C21)+IF(AND('Расчет объема финансирования'!$A$6="город",'Расчет объема финансирования'!$A$9="экология"),формула!$B$13*'Расчет объема финансирования'!C21)+IF(AND('Расчет объема финансирования'!$A$6="город",'Расчет объема финансирования'!$A$9="радиация"),формула!$B$20*'Расчет объема финансирования'!C21)+IF(AND('Расчет объема финансирования'!$A$6="село",'Расчет объема финансирования'!$A$9="без доплат"),формула!$M$6*'Расчет объема финансирования'!C21)+IF(AND('Расчет объема финансирования'!$A$6="село",'Расчет объема финансирования'!$A$9="экология"),формула!$M$13*'Расчет объема финансирования'!C21)+IF(AND('Расчет объема финансирования'!$A$6="село",'Расчет объема финансирования'!$A$9="радиация"),формула!$M$20*'Расчет объема финансирования'!C21))</f>
        <v>0</v>
      </c>
      <c r="D4" s="128">
        <f>(IF(AND('Расчет объема финансирования'!$A$6="город",'Расчет объема финансирования'!$A$9="без доплат"),формула!$E$5*'Расчет объема финансирования'!D21)+IF(AND('Расчет объема финансирования'!$A$6="город",'Расчет объема финансирования'!$A$9="экология"),формула!$E$12*'Расчет объема финансирования'!D21)+IF(AND('Расчет объема финансирования'!$A$6="город",'Расчет объема финансирования'!$A$9="радиация"),формула!$E$19*'Расчет объема финансирования'!D21)+IF(AND('Расчет объема финансирования'!$A$6="село",'Расчет объема финансирования'!$A$9="без доплат"),формула!$P$5*'Расчет объема финансирования'!D21)+IF(AND('Расчет объема финансирования'!$A$6="село",'Расчет объема финансирования'!$A$9="экология"),формула!$P$12*'Расчет объема финансирования'!D21)+IF(AND('Расчет объема финансирования'!$A$6="село",'Расчет объема финансирования'!$A$9="радиация"),формула!$P$19*'Расчет объема финансирования'!D21))</f>
        <v>0</v>
      </c>
      <c r="E4" s="128">
        <f>(IF(AND('Расчет объема финансирования'!$A$6="город",'Расчет объема финансирования'!$A$9="без доплат"),формула!$H$5*'Расчет объема финансирования'!E21)+IF(AND('Расчет объема финансирования'!$A$6="город",'Расчет объема финансирования'!$A$9="экология"),формула!$H$12*'Расчет объема финансирования'!E21)+IF(AND('Расчет объема финансирования'!$A$6="город",'Расчет объема финансирования'!$A$9="радиация"),формула!$H$19*'Расчет объема финансирования'!E21)+IF(AND('Расчет объема финансирования'!$A$6="село",'Расчет объема финансирования'!$A$9="без доплат"),формула!$S$5*'Расчет объема финансирования'!E21)+IF(AND('Расчет объема финансирования'!$A$6="село",'Расчет объема финансирования'!$A$9="экология"),формула!$S$12*'Расчет объема финансирования'!E21)+IF(AND('Расчет объема финансирования'!$A$6="село",'Расчет объема финансирования'!$A$9="радиация"),формула!$S$19*'Расчет объема финансирования'!E21))</f>
        <v>0</v>
      </c>
      <c r="F4" s="84">
        <f>B4+C4+D4+E4</f>
        <v>0</v>
      </c>
      <c r="O4" s="81"/>
    </row>
    <row r="5" spans="1:15" ht="21" customHeight="1" x14ac:dyDescent="0.3">
      <c r="A5" s="85" t="s">
        <v>2</v>
      </c>
      <c r="B5" s="129">
        <f>(IF(AND('Расчет объема финансирования'!$A$6="город",'Расчет объема финансирования'!$A$9="Без доплат"),формула!$C$5*'Расчет объема финансирования'!B22)+IF(AND('Расчет объема финансирования'!$A$6="город",'Расчет объема финансирования'!$A$9="экология"),формула!$C$12*'Расчет объема финансирования'!B22)+IF(AND('Расчет объема финансирования'!$A$6="город",'Расчет объема финансирования'!$A$9="радиация"),формула!$C$19*'Расчет объема финансирования'!B22)+IF(AND('Расчет объема финансирования'!$A$6="село",'Расчет объема финансирования'!$A$9="Без доплат"),формула!$N$5*'Расчет объема финансирования'!B22)+IF(AND('Расчет объема финансирования'!$A$6="село",'Расчет объема финансирования'!$A$9="экология"),формула!$N$12*'Расчет объема финансирования'!B22)+IF(AND('Расчет объема финансирования'!$A$6="село",'Расчет объема финансирования'!$A$9="радиация"),формула!$N$19*'Расчет объема финансирования'!B22))</f>
        <v>0</v>
      </c>
      <c r="C5" s="129">
        <f>(IF(AND('Расчет объема финансирования'!$A$6="город",'Расчет объема финансирования'!$A$9="без доплат"),формула!$C$6*'Расчет объема финансирования'!C22)+IF(AND('Расчет объема финансирования'!$A$6="город",'Расчет объема финансирования'!$A$9="экология"),формула!$C$13*'Расчет объема финансирования'!C22)+IF(AND('Расчет объема финансирования'!$A$6="город",'Расчет объема финансирования'!$A$9="радиация"),формула!$C$20*'Расчет объема финансирования'!C22)+IF(AND('Расчет объема финансирования'!$A$6="село",'Расчет объема финансирования'!$A$9="без доплат"),формула!$N$6*'Расчет объема финансирования'!C22)+IF(AND('Расчет объема финансирования'!$A$6="село",'Расчет объема финансирования'!$A$9="экология"),формула!$N$13*'Расчет объема финансирования'!C22)+IF(AND('Расчет объема финансирования'!$A$6="село",'Расчет объема финансирования'!$A$9="радиация"),формула!$N$20*'Расчет объема финансирования'!C22))</f>
        <v>0</v>
      </c>
      <c r="D5" s="129">
        <f>(IF(AND('Расчет объема финансирования'!$A$6="город",'Расчет объема финансирования'!$A$9="без доплат"),формула!$F$5*'Расчет объема финансирования'!D22)+IF(AND('Расчет объема финансирования'!$A$6="город",'Расчет объема финансирования'!$A$9="экология"),формула!$F$12*'Расчет объема финансирования'!D22)+IF(AND('Расчет объема финансирования'!$A$6="город",'Расчет объема финансирования'!$A$9="радиация"),формула!$F$19*'Расчет объема финансирования'!D22)+IF(AND('Расчет объема финансирования'!$A$6="село",'Расчет объема финансирования'!$A$9="без доплат"),формула!$Q$5*'Расчет объема финансирования'!D22)+IF(AND('Расчет объема финансирования'!$A$6="село",'Расчет объема финансирования'!$A$9="экология"),формула!$Q$12*'Расчет объема финансирования'!D22)+IF(AND('Расчет объема финансирования'!$A$6="село",'Расчет объема финансирования'!$A$9="радиация"),формула!$Q$19*'Расчет объема финансирования'!D22))</f>
        <v>0</v>
      </c>
      <c r="E5" s="129">
        <f>(IF(AND('Расчет объема финансирования'!$A$6="город",'Расчет объема финансирования'!$A$9="без доплат"),формула!$I$5*'Расчет объема финансирования'!E22)+IF(AND('Расчет объема финансирования'!$A$6="город",'Расчет объема финансирования'!$A$9="экология"),формула!$I$12*'Расчет объема финансирования'!E22)+IF(AND('Расчет объема финансирования'!$A$6="город",'Расчет объема финансирования'!$A$9="радиация"),формула!$I$19*'Расчет объема финансирования'!E22)+IF(AND('Расчет объема финансирования'!$A$6="село",'Расчет объема финансирования'!$A$9="без доплат"),формула!$T$5*'Расчет объема финансирования'!E22)+IF(AND('Расчет объема финансирования'!$A$6="село",'Расчет объема финансирования'!$A$9="экология"),формула!$T$12*'Расчет объема финансирования'!E22)+IF(AND('Расчет объема финансирования'!$A$6="село",'Расчет объема финансирования'!$A$9="радиация"),формула!$T$19*'Расчет объема финансирования'!E22))</f>
        <v>0</v>
      </c>
      <c r="F5" s="86">
        <f>B5+C5+D5+E5</f>
        <v>0</v>
      </c>
      <c r="O5" s="81"/>
    </row>
    <row r="6" spans="1:15" ht="21" customHeight="1" thickBot="1" x14ac:dyDescent="0.35">
      <c r="A6" s="87" t="s">
        <v>3</v>
      </c>
      <c r="B6" s="88">
        <f>(IF(AND('Расчет объема финансирования'!$A$6="город",'Расчет объема финансирования'!$A$9="без доплат"),формула!$D$5*'Расчет объема финансирования'!B23)+IF(AND('Расчет объема финансирования'!$A$6="город",'Расчет объема финансирования'!$A$9="экология"),формула!$D$12*'Расчет объема финансирования'!B23)+IF(AND('Расчет объема финансирования'!$A$6="город",'Расчет объема финансирования'!$A$9="радиация"),формула!$D$19*'Расчет объема финансирования'!B23)+IF(AND('Расчет объема финансирования'!$A$6="село",'Расчет объема финансирования'!$A$9="без доплат"),формула!$O$5*'Расчет объема финансирования'!B23)+IF(AND('Расчет объема финансирования'!$A$6="село",'Расчет объема финансирования'!$A$9="экология"),формула!$O$12*'Расчет объема финансирования'!B23)+IF(AND('Расчет объема финансирования'!$A$6="село",'Расчет объема финансирования'!$A$9="радиация"),формула!$O$19*'Расчет объема финансирования'!B23))</f>
        <v>0</v>
      </c>
      <c r="C6" s="88">
        <f>(IF(AND('Расчет объема финансирования'!$A$6="город",'Расчет объема финансирования'!$A$9="без доплат"),формула!$D$6*'Расчет объема финансирования'!C23)+IF(AND('Расчет объема финансирования'!$A$6="город",'Расчет объема финансирования'!$A$9="экология"),формула!$D$13*'Расчет объема финансирования'!C23)+IF(AND('Расчет объема финансирования'!$A$6="город",'Расчет объема финансирования'!$A$9="радиация"),формула!$D$20*'Расчет объема финансирования'!C23)+IF(AND('Расчет объема финансирования'!$A$6="село",'Расчет объема финансирования'!$A$9="без доплат"),формула!$O$6*'Расчет объема финансирования'!C23)+IF(AND('Расчет объема финансирования'!$A$6="село",'Расчет объема финансирования'!$A$9="экология"),формула!$O$13*'Расчет объема финансирования'!C23)+IF(AND('Расчет объема финансирования'!$A$6="село",'Расчет объема финансирования'!$A$9="радиация"),формула!$O$20*'Расчет объема финансирования'!C23))</f>
        <v>0</v>
      </c>
      <c r="D6" s="88">
        <f>(IF(AND('Расчет объема финансирования'!$A$6="город",'Расчет объема финансирования'!$A$9="без доплат"),формула!$G$5*'Расчет объема финансирования'!D23)+IF(AND('Расчет объема финансирования'!$A$6="город",'Расчет объема финансирования'!$A$9="экология"),формула!$G$12*'Расчет объема финансирования'!D23)+IF(AND('Расчет объема финансирования'!$A$6="город",'Расчет объема финансирования'!$A$9="радиация"),формула!$G$19*'Расчет объема финансирования'!D23)+IF(AND('Расчет объема финансирования'!$A$6="село",'Расчет объема финансирования'!$A$9="без доплат"),формула!$R$5*'Расчет объема финансирования'!D23)+IF(AND('Расчет объема финансирования'!$A$6="село",'Расчет объема финансирования'!$A$9="экология"),формула!$R$12*'Расчет объема финансирования'!D23)+IF(AND('Расчет объема финансирования'!$A$6="село",'Расчет объема финансирования'!$A$9="радиация"),формула!$R$19*'Расчет объема финансирования'!D23))</f>
        <v>0</v>
      </c>
      <c r="E6" s="88">
        <f>(IF(AND('Расчет объема финансирования'!$A$6="город",'Расчет объема финансирования'!$A$9="без доплат"),формула!$J$5*'Расчет объема финансирования'!E23)+IF(AND('Расчет объема финансирования'!$A$6="город",'Расчет объема финансирования'!$A$9="экология"),формула!$J$12*'Расчет объема финансирования'!E23)+IF(AND('Расчет объема финансирования'!$A$6="город",'Расчет объема финансирования'!$A$9="радиация"),формула!$J$19*'Расчет объема финансирования'!E23)+IF(AND('Расчет объема финансирования'!$A$6="село",'Расчет объема финансирования'!$A$9="без доплат"),формула!$U$5*'Расчет объема финансирования'!E23)+IF(AND('Расчет объема финансирования'!$A$6="село",'Расчет объема финансирования'!$A$9="экология"),формула!$U$12*'Расчет объема финансирования'!E23)+IF(AND('Расчет объема финансирования'!$A$6="село",'Расчет объема финансирования'!$A$9="радиация"),формула!$U$19*'Расчет объема финансирования'!E23))</f>
        <v>0</v>
      </c>
      <c r="F6" s="89">
        <f>B6+C6+D6+E6</f>
        <v>0</v>
      </c>
      <c r="G6" s="78"/>
      <c r="O6" s="81"/>
    </row>
    <row r="7" spans="1:15" ht="21" customHeight="1" thickBot="1" x14ac:dyDescent="0.35">
      <c r="A7" s="90" t="s">
        <v>40</v>
      </c>
      <c r="B7" s="91"/>
      <c r="C7" s="92"/>
      <c r="D7" s="93"/>
      <c r="E7" s="94"/>
      <c r="F7" s="95">
        <f>F4+F5+F6</f>
        <v>0</v>
      </c>
      <c r="G7" s="78"/>
      <c r="M7" s="78"/>
      <c r="N7" s="78"/>
    </row>
    <row r="8" spans="1:15" x14ac:dyDescent="0.3">
      <c r="A8" s="78"/>
      <c r="B8" s="78"/>
      <c r="C8" s="78"/>
      <c r="F8" s="78"/>
      <c r="G8" s="78"/>
      <c r="H8" s="78"/>
      <c r="I8" s="78"/>
      <c r="J8" s="78"/>
      <c r="K8" s="78"/>
      <c r="O8" s="81"/>
    </row>
    <row r="9" spans="1:15" ht="25.5" x14ac:dyDescent="0.35">
      <c r="A9" s="72" t="s">
        <v>48</v>
      </c>
      <c r="B9" s="78"/>
      <c r="C9" s="78"/>
      <c r="F9" s="78"/>
      <c r="G9" s="78"/>
      <c r="H9" s="78"/>
      <c r="I9" s="78"/>
      <c r="J9" s="78"/>
      <c r="K9" s="78"/>
      <c r="O9" s="81"/>
    </row>
    <row r="10" spans="1:15" ht="21" thickBot="1" x14ac:dyDescent="0.35">
      <c r="A10" s="96"/>
      <c r="B10" s="78"/>
      <c r="C10" s="78"/>
      <c r="F10" s="78"/>
      <c r="G10" s="78"/>
      <c r="H10" s="78"/>
      <c r="I10" s="78"/>
      <c r="J10" s="78"/>
      <c r="K10" s="78"/>
      <c r="O10" s="81"/>
    </row>
    <row r="11" spans="1:15" x14ac:dyDescent="0.3">
      <c r="A11" s="97" t="s">
        <v>49</v>
      </c>
      <c r="B11" s="98" t="s">
        <v>50</v>
      </c>
      <c r="C11" s="99" t="s">
        <v>51</v>
      </c>
      <c r="F11" s="78"/>
      <c r="H11" s="78"/>
      <c r="I11" s="78"/>
      <c r="J11" s="78"/>
      <c r="L11" s="78"/>
      <c r="M11" s="78"/>
      <c r="N11" s="78"/>
    </row>
    <row r="12" spans="1:15" ht="23.25" thickBot="1" x14ac:dyDescent="0.35">
      <c r="A12" s="100">
        <f>'Расчет объема финансирования'!A12</f>
        <v>0</v>
      </c>
      <c r="B12" s="126">
        <f>IF(A12="1 группа",формула!C24,IF(A12="2 группа",формула!C25,IF(A12="3 группа",формула!C26,IF(A12="4 группа",формула!C27,IF(A12="5 группа",формула!C28,)))))</f>
        <v>0</v>
      </c>
      <c r="C12" s="127">
        <f>B12*('Расчет объема финансирования'!F24-'Расчет объема финансирования'!$E$21-'Расчет объема финансирования'!$E$22-'Расчет объема финансирования'!$E$23)</f>
        <v>0</v>
      </c>
      <c r="F12" s="78"/>
      <c r="H12" s="78"/>
      <c r="I12" s="78"/>
      <c r="J12" s="78"/>
      <c r="O12" s="81"/>
    </row>
    <row r="13" spans="1:15" x14ac:dyDescent="0.3">
      <c r="A13" s="78"/>
      <c r="B13" s="78"/>
      <c r="C13" s="78"/>
      <c r="F13" s="78"/>
      <c r="G13" s="78"/>
      <c r="H13" s="78"/>
      <c r="I13" s="78"/>
      <c r="J13" s="78"/>
      <c r="K13" s="78"/>
      <c r="O13" s="81"/>
    </row>
    <row r="14" spans="1:15" ht="25.5" x14ac:dyDescent="0.35">
      <c r="A14" s="72" t="s">
        <v>53</v>
      </c>
    </row>
    <row r="16" spans="1:15" ht="60.75" x14ac:dyDescent="0.3">
      <c r="A16" s="102" t="s">
        <v>41</v>
      </c>
      <c r="B16" s="102" t="s">
        <v>42</v>
      </c>
      <c r="C16" s="102" t="s">
        <v>22</v>
      </c>
    </row>
    <row r="17" spans="1:12" ht="23.25" thickBot="1" x14ac:dyDescent="0.35">
      <c r="A17" s="88">
        <f>'Расчет объема финансирования'!F24</f>
        <v>0</v>
      </c>
      <c r="B17" s="88">
        <f>формула!B30*6</f>
        <v>23592</v>
      </c>
      <c r="C17" s="103">
        <f>A17*B17</f>
        <v>0</v>
      </c>
    </row>
    <row r="19" spans="1:12" ht="25.5" x14ac:dyDescent="0.35">
      <c r="A19" s="72" t="s">
        <v>71</v>
      </c>
    </row>
    <row r="21" spans="1:12" ht="60.75" x14ac:dyDescent="0.3">
      <c r="A21" s="102" t="s">
        <v>77</v>
      </c>
      <c r="B21" s="102" t="s">
        <v>22</v>
      </c>
      <c r="C21" s="102" t="s">
        <v>43</v>
      </c>
    </row>
    <row r="22" spans="1:12" ht="23.25" thickBot="1" x14ac:dyDescent="0.35">
      <c r="A22" s="88">
        <f>F7+C12</f>
        <v>0</v>
      </c>
      <c r="B22" s="88">
        <f>C17</f>
        <v>0</v>
      </c>
      <c r="C22" s="103">
        <f>A22+B22</f>
        <v>0</v>
      </c>
    </row>
    <row r="24" spans="1:12" ht="25.5" x14ac:dyDescent="0.35">
      <c r="A24" s="72" t="s">
        <v>65</v>
      </c>
    </row>
    <row r="25" spans="1:12" ht="21" thickBot="1" x14ac:dyDescent="0.35"/>
    <row r="26" spans="1:12" ht="60.75" x14ac:dyDescent="0.3">
      <c r="A26" s="131" t="s">
        <v>56</v>
      </c>
      <c r="B26" s="132" t="s">
        <v>50</v>
      </c>
      <c r="C26" s="132" t="s">
        <v>64</v>
      </c>
      <c r="D26" s="133" t="s">
        <v>43</v>
      </c>
    </row>
    <row r="27" spans="1:12" ht="23.25" thickBot="1" x14ac:dyDescent="0.35">
      <c r="A27" s="134">
        <f>'Расчет объема финансирования'!A15</f>
        <v>0</v>
      </c>
      <c r="B27" s="88">
        <f>IF($A$27="строительство",формула!B32,0)+IF($A$27="реконструкция",формула!B33,0)</f>
        <v>0</v>
      </c>
      <c r="C27" s="88">
        <f>IF('Расчет объема финансирования'!$F$3&lt;='Расчет объема финансирования'!F24,'Расчет объема финансирования'!$F$3,0)+IF('Расчет объема финансирования'!F3&gt;'Расчет объема финансирования'!F24,'Расчет объема финансирования'!F24,0)</f>
        <v>0</v>
      </c>
      <c r="D27" s="135">
        <f>B27*C27</f>
        <v>0</v>
      </c>
    </row>
    <row r="30" spans="1:12" x14ac:dyDescent="0.3">
      <c r="J30" s="78"/>
      <c r="K30" s="78"/>
      <c r="L30" s="78"/>
    </row>
    <row r="31" spans="1:12" x14ac:dyDescent="0.3">
      <c r="J31" s="78"/>
      <c r="K31" s="78"/>
      <c r="L31" s="78"/>
    </row>
    <row r="32" spans="1:12" x14ac:dyDescent="0.3">
      <c r="J32" s="78"/>
      <c r="K32" s="78"/>
      <c r="L32" s="78"/>
    </row>
    <row r="33" spans="10:12" x14ac:dyDescent="0.3">
      <c r="J33" s="78"/>
      <c r="K33" s="78"/>
      <c r="L33" s="78"/>
    </row>
    <row r="34" spans="10:12" x14ac:dyDescent="0.3">
      <c r="J34" s="78"/>
      <c r="K34" s="78"/>
      <c r="L34" s="78"/>
    </row>
  </sheetData>
  <sheetProtection algorithmName="SHA-512" hashValue="bB0YLd/6MH4W/t7Wy3moEfPrDqhziv+E+nqAMcae4eNDXPrwyOpeeAqbOQcG6Hw8cHddsVUgoNlZJd62RoUY8A==" saltValue="T77xYHOtRzdUj01pwNLjQA==" spinCount="100000" sheet="1" objects="1" scenarios="1" selectLockedCells="1" selectUnlockedCells="1"/>
  <pageMargins left="0.15748031496062992" right="0.15748031496062992" top="0.78740157480314965" bottom="0.15748031496062992" header="0.74803149606299213" footer="0.15748031496062992"/>
  <pageSetup paperSize="9" scale="3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FF4B"/>
    <pageSetUpPr fitToPage="1"/>
  </sheetPr>
  <dimension ref="A1:Y34"/>
  <sheetViews>
    <sheetView zoomScale="48" zoomScaleNormal="48" workbookViewId="0">
      <selection activeCell="B31" sqref="B31"/>
    </sheetView>
  </sheetViews>
  <sheetFormatPr defaultColWidth="9.140625" defaultRowHeight="18.75" x14ac:dyDescent="0.3"/>
  <cols>
    <col min="1" max="1" width="20.7109375" style="1" customWidth="1"/>
    <col min="2" max="3" width="15.7109375" style="2" customWidth="1"/>
    <col min="4" max="10" width="15.7109375" style="1" customWidth="1"/>
    <col min="11" max="11" width="20.7109375" style="1" customWidth="1"/>
    <col min="12" max="12" width="21.5703125" style="1" bestFit="1" customWidth="1"/>
    <col min="13" max="20" width="15.7109375" style="1" customWidth="1"/>
    <col min="21" max="21" width="20.7109375" style="1" customWidth="1"/>
    <col min="22" max="30" width="15.7109375" style="1" customWidth="1"/>
    <col min="31" max="34" width="15.28515625" style="1" customWidth="1"/>
    <col min="35" max="16384" width="9.140625" style="1"/>
  </cols>
  <sheetData>
    <row r="1" spans="1:21" ht="24" customHeight="1" x14ac:dyDescent="0.3">
      <c r="A1" s="62"/>
      <c r="B1" s="63"/>
      <c r="C1" s="63"/>
      <c r="D1" s="63"/>
      <c r="E1" s="63" t="s">
        <v>26</v>
      </c>
      <c r="F1" s="64"/>
      <c r="G1" s="63"/>
      <c r="H1" s="63"/>
      <c r="I1" s="63"/>
      <c r="J1" s="65"/>
      <c r="L1" s="62"/>
      <c r="M1" s="63"/>
      <c r="N1" s="63"/>
      <c r="O1" s="63"/>
      <c r="P1" s="63" t="s">
        <v>26</v>
      </c>
      <c r="Q1" s="64"/>
      <c r="R1" s="63"/>
      <c r="S1" s="63"/>
      <c r="T1" s="63"/>
      <c r="U1" s="65"/>
    </row>
    <row r="2" spans="1:21" ht="19.5" customHeight="1" x14ac:dyDescent="0.3">
      <c r="A2" s="55"/>
      <c r="B2" s="46"/>
      <c r="C2" s="43" t="s">
        <v>14</v>
      </c>
      <c r="D2" s="43"/>
      <c r="E2" s="47"/>
      <c r="F2" s="44" t="s">
        <v>7</v>
      </c>
      <c r="G2" s="44"/>
      <c r="H2" s="48"/>
      <c r="I2" s="45" t="s">
        <v>15</v>
      </c>
      <c r="J2" s="56"/>
      <c r="L2" s="55"/>
      <c r="M2" s="46"/>
      <c r="N2" s="43" t="s">
        <v>14</v>
      </c>
      <c r="O2" s="43"/>
      <c r="P2" s="47"/>
      <c r="Q2" s="44" t="s">
        <v>7</v>
      </c>
      <c r="R2" s="44"/>
      <c r="S2" s="48"/>
      <c r="T2" s="45" t="s">
        <v>15</v>
      </c>
      <c r="U2" s="56"/>
    </row>
    <row r="3" spans="1:21" x14ac:dyDescent="0.3">
      <c r="A3" s="3"/>
      <c r="B3" s="26"/>
      <c r="C3" s="43" t="s">
        <v>8</v>
      </c>
      <c r="D3" s="40"/>
      <c r="E3" s="27"/>
      <c r="F3" s="44" t="s">
        <v>8</v>
      </c>
      <c r="G3" s="41"/>
      <c r="H3" s="28"/>
      <c r="I3" s="45" t="s">
        <v>8</v>
      </c>
      <c r="J3" s="29"/>
      <c r="L3" s="3"/>
      <c r="M3" s="46"/>
      <c r="N3" s="46" t="s">
        <v>9</v>
      </c>
      <c r="O3" s="49"/>
      <c r="P3" s="47"/>
      <c r="Q3" s="44" t="s">
        <v>9</v>
      </c>
      <c r="R3" s="50"/>
      <c r="S3" s="48"/>
      <c r="T3" s="45" t="s">
        <v>9</v>
      </c>
      <c r="U3" s="56"/>
    </row>
    <row r="4" spans="1:21" ht="20.25" customHeight="1" x14ac:dyDescent="0.3">
      <c r="A4" s="57" t="s">
        <v>10</v>
      </c>
      <c r="B4" s="30" t="s">
        <v>13</v>
      </c>
      <c r="C4" s="30" t="s">
        <v>11</v>
      </c>
      <c r="D4" s="30" t="s">
        <v>12</v>
      </c>
      <c r="E4" s="31" t="s">
        <v>13</v>
      </c>
      <c r="F4" s="31" t="s">
        <v>11</v>
      </c>
      <c r="G4" s="31" t="s">
        <v>12</v>
      </c>
      <c r="H4" s="32" t="s">
        <v>13</v>
      </c>
      <c r="I4" s="32" t="s">
        <v>11</v>
      </c>
      <c r="J4" s="33" t="s">
        <v>12</v>
      </c>
      <c r="L4" s="57" t="s">
        <v>10</v>
      </c>
      <c r="M4" s="30" t="s">
        <v>13</v>
      </c>
      <c r="N4" s="30" t="s">
        <v>11</v>
      </c>
      <c r="O4" s="30" t="s">
        <v>12</v>
      </c>
      <c r="P4" s="31" t="s">
        <v>13</v>
      </c>
      <c r="Q4" s="31" t="s">
        <v>11</v>
      </c>
      <c r="R4" s="31" t="s">
        <v>12</v>
      </c>
      <c r="S4" s="32" t="s">
        <v>13</v>
      </c>
      <c r="T4" s="32" t="s">
        <v>11</v>
      </c>
      <c r="U4" s="33" t="s">
        <v>12</v>
      </c>
    </row>
    <row r="5" spans="1:21" ht="20.25" x14ac:dyDescent="0.3">
      <c r="A5" s="58" t="s">
        <v>25</v>
      </c>
      <c r="B5" s="34">
        <v>412990</v>
      </c>
      <c r="C5" s="34">
        <v>572682</v>
      </c>
      <c r="D5" s="34">
        <v>688739</v>
      </c>
      <c r="E5" s="35">
        <v>799402</v>
      </c>
      <c r="F5" s="35">
        <v>958790</v>
      </c>
      <c r="G5" s="35">
        <v>1017584</v>
      </c>
      <c r="H5" s="36">
        <v>2118020</v>
      </c>
      <c r="I5" s="36">
        <v>2628797</v>
      </c>
      <c r="J5" s="37">
        <v>3139115</v>
      </c>
      <c r="L5" s="58" t="s">
        <v>25</v>
      </c>
      <c r="M5" s="34">
        <v>543830</v>
      </c>
      <c r="N5" s="34">
        <v>771689</v>
      </c>
      <c r="O5" s="34">
        <v>937113</v>
      </c>
      <c r="P5" s="35">
        <v>926431</v>
      </c>
      <c r="Q5" s="35">
        <v>1114895</v>
      </c>
      <c r="R5" s="35">
        <v>1184415</v>
      </c>
      <c r="S5" s="36">
        <v>2490394</v>
      </c>
      <c r="T5" s="36">
        <v>3094349</v>
      </c>
      <c r="U5" s="37">
        <v>3697760</v>
      </c>
    </row>
    <row r="6" spans="1:21" ht="20.25" x14ac:dyDescent="0.3">
      <c r="A6" s="58" t="s">
        <v>29</v>
      </c>
      <c r="B6" s="34">
        <v>727644</v>
      </c>
      <c r="C6" s="34">
        <v>1047028</v>
      </c>
      <c r="D6" s="34">
        <v>1279142</v>
      </c>
      <c r="E6" s="35"/>
      <c r="F6" s="35"/>
      <c r="G6" s="35"/>
      <c r="H6" s="36"/>
      <c r="I6" s="36"/>
      <c r="J6" s="37"/>
      <c r="L6" s="58" t="s">
        <v>29</v>
      </c>
      <c r="M6" s="34">
        <v>989324</v>
      </c>
      <c r="N6" s="34">
        <v>1445042</v>
      </c>
      <c r="O6" s="34">
        <v>1775890</v>
      </c>
      <c r="P6" s="35"/>
      <c r="Q6" s="35"/>
      <c r="R6" s="35"/>
      <c r="S6" s="36"/>
      <c r="T6" s="36"/>
      <c r="U6" s="37"/>
    </row>
    <row r="7" spans="1:21" ht="19.5" thickBot="1" x14ac:dyDescent="0.35"/>
    <row r="8" spans="1:21" ht="23.25" x14ac:dyDescent="0.3">
      <c r="A8" s="59"/>
      <c r="B8" s="42"/>
      <c r="C8" s="42"/>
      <c r="D8" s="42"/>
      <c r="E8" s="42"/>
      <c r="F8" s="42" t="s">
        <v>27</v>
      </c>
      <c r="G8" s="42"/>
      <c r="H8" s="42"/>
      <c r="I8" s="42"/>
      <c r="J8" s="51"/>
      <c r="L8" s="59"/>
      <c r="M8" s="42"/>
      <c r="N8" s="42"/>
      <c r="O8" s="42"/>
      <c r="P8" s="42"/>
      <c r="Q8" s="42" t="s">
        <v>27</v>
      </c>
      <c r="R8" s="42"/>
      <c r="S8" s="42"/>
      <c r="T8" s="42"/>
      <c r="U8" s="51"/>
    </row>
    <row r="9" spans="1:21" x14ac:dyDescent="0.3">
      <c r="A9" s="60"/>
      <c r="B9" s="46"/>
      <c r="C9" s="43" t="s">
        <v>14</v>
      </c>
      <c r="D9" s="43"/>
      <c r="E9" s="47"/>
      <c r="F9" s="44" t="s">
        <v>7</v>
      </c>
      <c r="G9" s="44"/>
      <c r="H9" s="48"/>
      <c r="I9" s="45" t="s">
        <v>15</v>
      </c>
      <c r="J9" s="56"/>
      <c r="L9" s="60"/>
      <c r="M9" s="46"/>
      <c r="N9" s="43" t="s">
        <v>14</v>
      </c>
      <c r="O9" s="43"/>
      <c r="P9" s="47"/>
      <c r="Q9" s="44" t="s">
        <v>7</v>
      </c>
      <c r="R9" s="44"/>
      <c r="S9" s="48"/>
      <c r="T9" s="45" t="s">
        <v>15</v>
      </c>
      <c r="U9" s="56"/>
    </row>
    <row r="10" spans="1:21" x14ac:dyDescent="0.3">
      <c r="A10" s="38"/>
      <c r="B10" s="26"/>
      <c r="C10" s="43" t="s">
        <v>8</v>
      </c>
      <c r="D10" s="40"/>
      <c r="E10" s="27"/>
      <c r="F10" s="44" t="s">
        <v>8</v>
      </c>
      <c r="G10" s="41"/>
      <c r="H10" s="28"/>
      <c r="I10" s="45" t="s">
        <v>8</v>
      </c>
      <c r="J10" s="29"/>
      <c r="L10" s="38"/>
      <c r="M10" s="46"/>
      <c r="N10" s="46" t="s">
        <v>9</v>
      </c>
      <c r="O10" s="49"/>
      <c r="P10" s="47"/>
      <c r="Q10" s="44" t="s">
        <v>9</v>
      </c>
      <c r="R10" s="50"/>
      <c r="S10" s="48"/>
      <c r="T10" s="45" t="s">
        <v>9</v>
      </c>
      <c r="U10" s="56"/>
    </row>
    <row r="11" spans="1:21" ht="18.75" customHeight="1" x14ac:dyDescent="0.3">
      <c r="A11" s="39" t="s">
        <v>10</v>
      </c>
      <c r="B11" s="30" t="s">
        <v>13</v>
      </c>
      <c r="C11" s="30" t="s">
        <v>11</v>
      </c>
      <c r="D11" s="30" t="s">
        <v>12</v>
      </c>
      <c r="E11" s="31" t="s">
        <v>13</v>
      </c>
      <c r="F11" s="31" t="s">
        <v>11</v>
      </c>
      <c r="G11" s="31" t="s">
        <v>12</v>
      </c>
      <c r="H11" s="32" t="s">
        <v>13</v>
      </c>
      <c r="I11" s="32" t="s">
        <v>11</v>
      </c>
      <c r="J11" s="33" t="s">
        <v>12</v>
      </c>
      <c r="L11" s="39" t="s">
        <v>10</v>
      </c>
      <c r="M11" s="30" t="s">
        <v>13</v>
      </c>
      <c r="N11" s="30" t="s">
        <v>11</v>
      </c>
      <c r="O11" s="30" t="s">
        <v>12</v>
      </c>
      <c r="P11" s="31" t="s">
        <v>13</v>
      </c>
      <c r="Q11" s="31" t="s">
        <v>11</v>
      </c>
      <c r="R11" s="31" t="s">
        <v>12</v>
      </c>
      <c r="S11" s="32" t="s">
        <v>13</v>
      </c>
      <c r="T11" s="32" t="s">
        <v>11</v>
      </c>
      <c r="U11" s="33" t="s">
        <v>12</v>
      </c>
    </row>
    <row r="12" spans="1:21" ht="20.25" x14ac:dyDescent="0.3">
      <c r="A12" s="58" t="s">
        <v>25</v>
      </c>
      <c r="B12" s="34">
        <v>521520</v>
      </c>
      <c r="C12" s="34">
        <v>725444</v>
      </c>
      <c r="D12" s="34">
        <v>873647</v>
      </c>
      <c r="E12" s="35">
        <v>1010973</v>
      </c>
      <c r="F12" s="35">
        <v>1213596</v>
      </c>
      <c r="G12" s="35">
        <v>1288339</v>
      </c>
      <c r="H12" s="36">
        <v>2694411</v>
      </c>
      <c r="I12" s="36">
        <v>3343740</v>
      </c>
      <c r="J12" s="37">
        <v>3992485</v>
      </c>
      <c r="L12" s="58" t="s">
        <v>25</v>
      </c>
      <c r="M12" s="34">
        <v>669430</v>
      </c>
      <c r="N12" s="34">
        <v>950492</v>
      </c>
      <c r="O12" s="34">
        <v>1154541</v>
      </c>
      <c r="P12" s="35">
        <v>1138003</v>
      </c>
      <c r="Q12" s="35">
        <v>1369702</v>
      </c>
      <c r="R12" s="35">
        <v>1455170</v>
      </c>
      <c r="S12" s="36">
        <v>3066785</v>
      </c>
      <c r="T12" s="36">
        <v>3809291</v>
      </c>
      <c r="U12" s="37">
        <v>4551130</v>
      </c>
    </row>
    <row r="13" spans="1:21" ht="20.25" x14ac:dyDescent="0.3">
      <c r="A13" s="58" t="s">
        <v>29</v>
      </c>
      <c r="B13" s="34">
        <v>922021</v>
      </c>
      <c r="C13" s="34">
        <v>1329869</v>
      </c>
      <c r="D13" s="34">
        <v>1626275</v>
      </c>
      <c r="E13" s="35"/>
      <c r="F13" s="35"/>
      <c r="G13" s="35"/>
      <c r="H13" s="36"/>
      <c r="I13" s="36"/>
      <c r="J13" s="37"/>
      <c r="L13" s="58" t="s">
        <v>29</v>
      </c>
      <c r="M13" s="34">
        <v>1217841</v>
      </c>
      <c r="N13" s="34">
        <v>1779965</v>
      </c>
      <c r="O13" s="34">
        <v>2188063</v>
      </c>
      <c r="P13" s="35"/>
      <c r="Q13" s="35"/>
      <c r="R13" s="35"/>
      <c r="S13" s="36"/>
      <c r="T13" s="36"/>
      <c r="U13" s="37"/>
    </row>
    <row r="14" spans="1:21" ht="19.5" thickBot="1" x14ac:dyDescent="0.35">
      <c r="B14" s="1"/>
      <c r="C14" s="1"/>
    </row>
    <row r="15" spans="1:21" ht="23.25" x14ac:dyDescent="0.3">
      <c r="A15" s="52"/>
      <c r="B15" s="53"/>
      <c r="C15" s="53"/>
      <c r="D15" s="53"/>
      <c r="E15" s="53"/>
      <c r="F15" s="53" t="s">
        <v>28</v>
      </c>
      <c r="G15" s="53"/>
      <c r="H15" s="53"/>
      <c r="I15" s="53"/>
      <c r="J15" s="54"/>
      <c r="L15" s="52"/>
      <c r="M15" s="53"/>
      <c r="N15" s="53"/>
      <c r="O15" s="53"/>
      <c r="P15" s="53"/>
      <c r="Q15" s="53" t="s">
        <v>28</v>
      </c>
      <c r="R15" s="53"/>
      <c r="S15" s="53"/>
      <c r="T15" s="53"/>
      <c r="U15" s="54"/>
    </row>
    <row r="16" spans="1:21" x14ac:dyDescent="0.3">
      <c r="A16" s="38"/>
      <c r="B16" s="46"/>
      <c r="C16" s="43" t="s">
        <v>14</v>
      </c>
      <c r="D16" s="43"/>
      <c r="E16" s="47"/>
      <c r="F16" s="44" t="s">
        <v>7</v>
      </c>
      <c r="G16" s="44"/>
      <c r="H16" s="48"/>
      <c r="I16" s="45" t="s">
        <v>15</v>
      </c>
      <c r="J16" s="56"/>
      <c r="L16" s="38"/>
      <c r="M16" s="46"/>
      <c r="N16" s="43" t="s">
        <v>14</v>
      </c>
      <c r="O16" s="43"/>
      <c r="P16" s="47"/>
      <c r="Q16" s="44" t="s">
        <v>7</v>
      </c>
      <c r="R16" s="44"/>
      <c r="S16" s="48"/>
      <c r="T16" s="45" t="s">
        <v>15</v>
      </c>
      <c r="U16" s="56"/>
    </row>
    <row r="17" spans="1:25" x14ac:dyDescent="0.3">
      <c r="A17" s="38"/>
      <c r="B17" s="26"/>
      <c r="C17" s="43" t="s">
        <v>8</v>
      </c>
      <c r="D17" s="40"/>
      <c r="E17" s="27"/>
      <c r="F17" s="44" t="s">
        <v>8</v>
      </c>
      <c r="G17" s="41"/>
      <c r="H17" s="28"/>
      <c r="I17" s="45" t="s">
        <v>8</v>
      </c>
      <c r="J17" s="29"/>
      <c r="L17" s="38"/>
      <c r="M17" s="46"/>
      <c r="N17" s="46" t="s">
        <v>9</v>
      </c>
      <c r="O17" s="49"/>
      <c r="P17" s="47"/>
      <c r="Q17" s="44" t="s">
        <v>9</v>
      </c>
      <c r="R17" s="50"/>
      <c r="S17" s="48"/>
      <c r="T17" s="45" t="s">
        <v>9</v>
      </c>
      <c r="U17" s="56"/>
    </row>
    <row r="18" spans="1:25" ht="24" customHeight="1" x14ac:dyDescent="0.3">
      <c r="A18" s="39" t="s">
        <v>10</v>
      </c>
      <c r="B18" s="30" t="s">
        <v>13</v>
      </c>
      <c r="C18" s="30" t="s">
        <v>11</v>
      </c>
      <c r="D18" s="30" t="s">
        <v>12</v>
      </c>
      <c r="E18" s="31" t="s">
        <v>13</v>
      </c>
      <c r="F18" s="31" t="s">
        <v>11</v>
      </c>
      <c r="G18" s="31" t="s">
        <v>12</v>
      </c>
      <c r="H18" s="32" t="s">
        <v>13</v>
      </c>
      <c r="I18" s="32" t="s">
        <v>11</v>
      </c>
      <c r="J18" s="33" t="s">
        <v>12</v>
      </c>
      <c r="L18" s="39" t="s">
        <v>10</v>
      </c>
      <c r="M18" s="30" t="s">
        <v>13</v>
      </c>
      <c r="N18" s="30" t="s">
        <v>11</v>
      </c>
      <c r="O18" s="30" t="s">
        <v>12</v>
      </c>
      <c r="P18" s="31" t="s">
        <v>13</v>
      </c>
      <c r="Q18" s="31" t="s">
        <v>11</v>
      </c>
      <c r="R18" s="31" t="s">
        <v>12</v>
      </c>
      <c r="S18" s="32" t="s">
        <v>13</v>
      </c>
      <c r="T18" s="32" t="s">
        <v>11</v>
      </c>
      <c r="U18" s="33" t="s">
        <v>12</v>
      </c>
    </row>
    <row r="19" spans="1:25" ht="18.75" customHeight="1" x14ac:dyDescent="0.3">
      <c r="A19" s="58" t="s">
        <v>25</v>
      </c>
      <c r="B19" s="34">
        <v>434113</v>
      </c>
      <c r="C19" s="34">
        <v>599658</v>
      </c>
      <c r="D19" s="34">
        <v>719970</v>
      </c>
      <c r="E19" s="35">
        <v>834162</v>
      </c>
      <c r="F19" s="35">
        <v>999273</v>
      </c>
      <c r="G19" s="35">
        <v>1060178</v>
      </c>
      <c r="H19" s="36">
        <v>2201067</v>
      </c>
      <c r="I19" s="36">
        <v>2730182</v>
      </c>
      <c r="J19" s="37">
        <v>3258821</v>
      </c>
      <c r="L19" s="58" t="s">
        <v>25</v>
      </c>
      <c r="M19" s="34">
        <v>567212</v>
      </c>
      <c r="N19" s="34">
        <v>802112</v>
      </c>
      <c r="O19" s="34">
        <v>972649</v>
      </c>
      <c r="P19" s="35">
        <v>961192</v>
      </c>
      <c r="Q19" s="35">
        <v>1155378</v>
      </c>
      <c r="R19" s="35">
        <v>1227009</v>
      </c>
      <c r="S19" s="36">
        <v>2573441</v>
      </c>
      <c r="T19" s="36">
        <v>3195733</v>
      </c>
      <c r="U19" s="37">
        <v>3817466</v>
      </c>
    </row>
    <row r="20" spans="1:25" ht="20.25" x14ac:dyDescent="0.3">
      <c r="A20" s="58" t="s">
        <v>29</v>
      </c>
      <c r="B20" s="34">
        <v>760130</v>
      </c>
      <c r="C20" s="34">
        <v>1091220</v>
      </c>
      <c r="D20" s="34">
        <v>1331844</v>
      </c>
      <c r="E20" s="35"/>
      <c r="F20" s="35"/>
      <c r="G20" s="35"/>
      <c r="H20" s="36"/>
      <c r="I20" s="36"/>
      <c r="J20" s="37"/>
      <c r="L20" s="58" t="s">
        <v>29</v>
      </c>
      <c r="M20" s="34">
        <v>1026328</v>
      </c>
      <c r="N20" s="34">
        <v>1496128</v>
      </c>
      <c r="O20" s="34">
        <v>1837202</v>
      </c>
      <c r="P20" s="35"/>
      <c r="Q20" s="35"/>
      <c r="R20" s="35"/>
      <c r="S20" s="36"/>
      <c r="T20" s="36"/>
      <c r="U20" s="37"/>
    </row>
    <row r="21" spans="1:25" x14ac:dyDescent="0.3">
      <c r="B21" s="1"/>
      <c r="C21" s="1"/>
    </row>
    <row r="22" spans="1:25" x14ac:dyDescent="0.3">
      <c r="A22" s="5" t="s">
        <v>34</v>
      </c>
      <c r="B22" s="1"/>
      <c r="C22" s="1"/>
      <c r="T22" s="21"/>
      <c r="U22" s="21"/>
      <c r="V22" s="21"/>
      <c r="W22" s="21"/>
      <c r="X22" s="21"/>
      <c r="Y22" s="21"/>
    </row>
    <row r="23" spans="1:25" x14ac:dyDescent="0.3">
      <c r="A23" s="24" t="s">
        <v>17</v>
      </c>
      <c r="B23" s="67" t="s">
        <v>33</v>
      </c>
      <c r="C23" s="67" t="s">
        <v>35</v>
      </c>
    </row>
    <row r="24" spans="1:25" x14ac:dyDescent="0.3">
      <c r="A24" s="6" t="s">
        <v>18</v>
      </c>
      <c r="B24" s="7">
        <v>3.5</v>
      </c>
      <c r="C24" s="8">
        <f>ROUND($B$24*$B$30,0)</f>
        <v>13762</v>
      </c>
    </row>
    <row r="25" spans="1:25" x14ac:dyDescent="0.3">
      <c r="A25" s="9" t="s">
        <v>19</v>
      </c>
      <c r="B25" s="10">
        <v>4.5</v>
      </c>
      <c r="C25" s="11">
        <f>ROUND($B$25*$B$30,0)</f>
        <v>17694</v>
      </c>
      <c r="H25" s="145" t="s">
        <v>44</v>
      </c>
      <c r="I25" s="145" t="s">
        <v>45</v>
      </c>
    </row>
    <row r="26" spans="1:25" x14ac:dyDescent="0.3">
      <c r="A26" s="12" t="s">
        <v>20</v>
      </c>
      <c r="B26" s="13">
        <v>6</v>
      </c>
      <c r="C26" s="14">
        <f>ROUND($B$26*$B$30,0)</f>
        <v>23592</v>
      </c>
      <c r="H26" s="145" t="s">
        <v>52</v>
      </c>
      <c r="I26" s="145" t="s">
        <v>31</v>
      </c>
      <c r="J26" s="145" t="s">
        <v>32</v>
      </c>
    </row>
    <row r="27" spans="1:25" x14ac:dyDescent="0.3">
      <c r="A27" s="6" t="s">
        <v>21</v>
      </c>
      <c r="B27" s="7">
        <v>6.5</v>
      </c>
      <c r="C27" s="8">
        <f>ROUND($B$27*$B$30,0)</f>
        <v>25558</v>
      </c>
      <c r="H27" s="145" t="s">
        <v>18</v>
      </c>
      <c r="I27" s="145" t="s">
        <v>19</v>
      </c>
      <c r="J27" s="145" t="s">
        <v>20</v>
      </c>
      <c r="K27" s="145" t="s">
        <v>21</v>
      </c>
      <c r="L27" s="145" t="s">
        <v>23</v>
      </c>
    </row>
    <row r="28" spans="1:25" x14ac:dyDescent="0.3">
      <c r="A28" s="6" t="s">
        <v>23</v>
      </c>
      <c r="B28" s="7">
        <v>8</v>
      </c>
      <c r="C28" s="8">
        <f>ROUND($B$28*$B$30,0)</f>
        <v>31456</v>
      </c>
      <c r="H28" s="145" t="s">
        <v>62</v>
      </c>
      <c r="I28" s="145" t="s">
        <v>61</v>
      </c>
    </row>
    <row r="29" spans="1:25" x14ac:dyDescent="0.3">
      <c r="B29" s="1"/>
    </row>
    <row r="30" spans="1:25" x14ac:dyDescent="0.3">
      <c r="A30" s="4" t="s">
        <v>6</v>
      </c>
      <c r="B30" s="4">
        <v>3932</v>
      </c>
    </row>
    <row r="31" spans="1:25" x14ac:dyDescent="0.3">
      <c r="A31" s="25" t="s">
        <v>24</v>
      </c>
      <c r="B31" s="15">
        <f>ROUND(6*$B$30,0)</f>
        <v>23592</v>
      </c>
    </row>
    <row r="32" spans="1:25" x14ac:dyDescent="0.3">
      <c r="A32" s="25" t="s">
        <v>54</v>
      </c>
      <c r="B32" s="15">
        <f>ROUND(96*$B$30,0)</f>
        <v>377472</v>
      </c>
    </row>
    <row r="33" spans="1:5" x14ac:dyDescent="0.3">
      <c r="A33" s="25" t="s">
        <v>55</v>
      </c>
      <c r="B33" s="15">
        <f>ROUND(47*$B$30,0)</f>
        <v>184804</v>
      </c>
    </row>
    <row r="34" spans="1:5" x14ac:dyDescent="0.3">
      <c r="B34" s="1"/>
      <c r="E34" s="66"/>
    </row>
  </sheetData>
  <sheetProtection password="CF2E" sheet="1" objects="1" scenarios="1" selectLockedCells="1" selectUnlockedCells="1"/>
  <pageMargins left="0" right="0" top="0" bottom="0" header="0" footer="0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 объема финансирования</vt:lpstr>
      <vt:lpstr>Расчет</vt:lpstr>
      <vt:lpstr>формула</vt:lpstr>
      <vt:lpstr>'Расчет объема финансирования'!Область_печати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Балжан Шаингориевна Альбиева</dc:creator>
  <cp:lastModifiedBy>Анджела Маратовна Нуркенова</cp:lastModifiedBy>
  <cp:lastPrinted>2020-01-05T10:56:26Z</cp:lastPrinted>
  <dcterms:created xsi:type="dcterms:W3CDTF">2017-04-19T13:48:19Z</dcterms:created>
  <dcterms:modified xsi:type="dcterms:W3CDTF">2024-10-15T10:10:11Z</dcterms:modified>
</cp:coreProperties>
</file>